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s\___SKF\"/>
    </mc:Choice>
  </mc:AlternateContent>
  <bookViews>
    <workbookView xWindow="0" yWindow="0" windowWidth="28800" windowHeight="15675" activeTab="2"/>
  </bookViews>
  <sheets>
    <sheet name="D_Kosten-jaehrlich" sheetId="2" r:id="rId1"/>
    <sheet name="D_Kosten-kumuliert" sheetId="3" r:id="rId2"/>
    <sheet name="LED-Umruestung" sheetId="1" r:id="rId3"/>
  </sheets>
  <definedNames>
    <definedName name="_xlnm.Print_Area" localSheetId="2">'LED-Umruestung'!$A$1:$C$42</definedName>
  </definedNames>
  <calcPr calcId="152511"/>
</workbook>
</file>

<file path=xl/calcChain.xml><?xml version="1.0" encoding="utf-8"?>
<calcChain xmlns="http://schemas.openxmlformats.org/spreadsheetml/2006/main">
  <c r="G15" i="1" l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I24" i="1" s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I34" i="1" s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H14" i="1"/>
  <c r="G14" i="1"/>
  <c r="J14" i="1" s="1"/>
  <c r="B19" i="1"/>
  <c r="C19" i="1"/>
  <c r="I32" i="1"/>
  <c r="I48" i="1" l="1"/>
  <c r="I49" i="1"/>
  <c r="I57" i="1"/>
  <c r="I65" i="1"/>
  <c r="I40" i="1"/>
  <c r="I26" i="1"/>
  <c r="I67" i="1"/>
  <c r="I42" i="1"/>
  <c r="I66" i="1"/>
  <c r="I41" i="1"/>
  <c r="I64" i="1"/>
  <c r="I50" i="1"/>
  <c r="I74" i="1"/>
  <c r="I58" i="1"/>
  <c r="I73" i="1"/>
  <c r="I33" i="1"/>
  <c r="I17" i="1"/>
  <c r="I56" i="1"/>
  <c r="I16" i="1"/>
  <c r="I71" i="1"/>
  <c r="I63" i="1"/>
  <c r="I55" i="1"/>
  <c r="I47" i="1"/>
  <c r="I39" i="1"/>
  <c r="I31" i="1"/>
  <c r="I23" i="1"/>
  <c r="I15" i="1"/>
  <c r="I54" i="1"/>
  <c r="I46" i="1"/>
  <c r="I14" i="1"/>
  <c r="I70" i="1"/>
  <c r="I62" i="1"/>
  <c r="I38" i="1"/>
  <c r="I77" i="1"/>
  <c r="I69" i="1"/>
  <c r="I61" i="1"/>
  <c r="I53" i="1"/>
  <c r="I37" i="1"/>
  <c r="I29" i="1"/>
  <c r="I21" i="1"/>
  <c r="I59" i="1"/>
  <c r="I18" i="1"/>
  <c r="I52" i="1"/>
  <c r="I44" i="1"/>
  <c r="I45" i="1"/>
  <c r="I60" i="1"/>
  <c r="I51" i="1"/>
  <c r="I72" i="1"/>
  <c r="I76" i="1"/>
  <c r="I68" i="1"/>
  <c r="I20" i="1"/>
  <c r="I75" i="1"/>
  <c r="I43" i="1"/>
  <c r="I36" i="1"/>
  <c r="I35" i="1"/>
  <c r="I27" i="1"/>
  <c r="I28" i="1"/>
  <c r="I19" i="1"/>
  <c r="I25" i="1"/>
  <c r="I30" i="1"/>
  <c r="I22" i="1"/>
  <c r="J15" i="1"/>
  <c r="C16" i="1"/>
  <c r="K14" i="1" l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J16" i="1"/>
  <c r="B22" i="1"/>
  <c r="C20" i="1"/>
  <c r="C24" i="1" s="1"/>
  <c r="C26" i="1" s="1"/>
  <c r="B16" i="1"/>
  <c r="B20" i="1" s="1"/>
  <c r="L15" i="1" l="1"/>
  <c r="L16" i="1"/>
  <c r="L14" i="1"/>
  <c r="J17" i="1"/>
  <c r="J18" i="1" s="1"/>
  <c r="C29" i="1"/>
  <c r="B24" i="1"/>
  <c r="B26" i="1" s="1"/>
  <c r="C28" i="1" s="1"/>
  <c r="L17" i="1" l="1"/>
  <c r="J19" i="1"/>
  <c r="L18" i="1"/>
  <c r="C33" i="1"/>
  <c r="C41" i="1" s="1"/>
  <c r="C34" i="1"/>
  <c r="C39" i="1"/>
  <c r="J20" i="1" l="1"/>
  <c r="L19" i="1"/>
  <c r="C38" i="1"/>
  <c r="J21" i="1" l="1"/>
  <c r="L20" i="1"/>
  <c r="L21" i="1" l="1"/>
  <c r="J22" i="1"/>
  <c r="J23" i="1" l="1"/>
  <c r="L22" i="1"/>
  <c r="L23" i="1" l="1"/>
  <c r="J24" i="1"/>
  <c r="L24" i="1" l="1"/>
  <c r="J25" i="1"/>
  <c r="J26" i="1" l="1"/>
  <c r="L25" i="1"/>
  <c r="J27" i="1" l="1"/>
  <c r="L26" i="1"/>
  <c r="J28" i="1" l="1"/>
  <c r="L27" i="1"/>
  <c r="J29" i="1" l="1"/>
  <c r="L28" i="1"/>
  <c r="L29" i="1" l="1"/>
  <c r="J30" i="1"/>
  <c r="J31" i="1" l="1"/>
  <c r="L30" i="1"/>
  <c r="J32" i="1" l="1"/>
  <c r="L31" i="1"/>
  <c r="L32" i="1" l="1"/>
  <c r="J33" i="1"/>
  <c r="J34" i="1" l="1"/>
  <c r="L33" i="1"/>
  <c r="J35" i="1" l="1"/>
  <c r="L34" i="1"/>
  <c r="L35" i="1" l="1"/>
  <c r="J36" i="1"/>
  <c r="L36" i="1" l="1"/>
  <c r="J37" i="1"/>
  <c r="J38" i="1" l="1"/>
  <c r="L37" i="1"/>
  <c r="L38" i="1" l="1"/>
  <c r="J39" i="1"/>
  <c r="L39" i="1" l="1"/>
  <c r="J40" i="1"/>
  <c r="J41" i="1" l="1"/>
  <c r="L40" i="1"/>
  <c r="J42" i="1" l="1"/>
  <c r="L41" i="1"/>
  <c r="L42" i="1" l="1"/>
  <c r="J43" i="1"/>
  <c r="L43" i="1" l="1"/>
  <c r="J44" i="1"/>
  <c r="L44" i="1" l="1"/>
  <c r="J45" i="1"/>
  <c r="J46" i="1" l="1"/>
  <c r="L45" i="1"/>
  <c r="L46" i="1" l="1"/>
  <c r="J47" i="1"/>
  <c r="L47" i="1" l="1"/>
  <c r="J48" i="1"/>
  <c r="J49" i="1" l="1"/>
  <c r="L48" i="1"/>
  <c r="J50" i="1" l="1"/>
  <c r="L49" i="1"/>
  <c r="L50" i="1" l="1"/>
  <c r="J51" i="1"/>
  <c r="L51" i="1" l="1"/>
  <c r="J52" i="1"/>
  <c r="J53" i="1" l="1"/>
  <c r="L52" i="1"/>
  <c r="J54" i="1" l="1"/>
  <c r="L53" i="1"/>
  <c r="J55" i="1" l="1"/>
  <c r="L54" i="1"/>
  <c r="L55" i="1" l="1"/>
  <c r="J56" i="1"/>
  <c r="J57" i="1" l="1"/>
  <c r="L56" i="1"/>
  <c r="J58" i="1" l="1"/>
  <c r="L57" i="1"/>
  <c r="J59" i="1" l="1"/>
  <c r="L58" i="1"/>
  <c r="L59" i="1" l="1"/>
  <c r="J60" i="1"/>
  <c r="J61" i="1" l="1"/>
  <c r="L60" i="1"/>
  <c r="L61" i="1" l="1"/>
  <c r="J62" i="1"/>
  <c r="J63" i="1" l="1"/>
  <c r="L62" i="1"/>
  <c r="L63" i="1" l="1"/>
  <c r="J64" i="1"/>
  <c r="L64" i="1" l="1"/>
  <c r="J65" i="1"/>
  <c r="J66" i="1" l="1"/>
  <c r="L65" i="1"/>
  <c r="J67" i="1" l="1"/>
  <c r="L66" i="1"/>
  <c r="L67" i="1" l="1"/>
  <c r="J68" i="1"/>
  <c r="J69" i="1" l="1"/>
  <c r="L68" i="1"/>
  <c r="J70" i="1" l="1"/>
  <c r="L69" i="1"/>
  <c r="L70" i="1" l="1"/>
  <c r="J71" i="1"/>
  <c r="J72" i="1" l="1"/>
  <c r="L71" i="1"/>
  <c r="J73" i="1" l="1"/>
  <c r="L72" i="1"/>
  <c r="L73" i="1" l="1"/>
  <c r="J74" i="1"/>
  <c r="L74" i="1" l="1"/>
  <c r="J75" i="1"/>
  <c r="L75" i="1" l="1"/>
  <c r="J76" i="1"/>
  <c r="J77" i="1" l="1"/>
  <c r="L77" i="1" s="1"/>
  <c r="L76" i="1"/>
</calcChain>
</file>

<file path=xl/sharedStrings.xml><?xml version="1.0" encoding="utf-8"?>
<sst xmlns="http://schemas.openxmlformats.org/spreadsheetml/2006/main" count="39" uniqueCount="39">
  <si>
    <t>LED-Röhre</t>
  </si>
  <si>
    <t>Leistung des Leuchtmittels in W</t>
  </si>
  <si>
    <t>Leistung des Vorschaltgerätes in W</t>
  </si>
  <si>
    <t>Gesamtleistung je Leuchte in W</t>
  </si>
  <si>
    <t>Energieverbrauch in 50000 h in kWh</t>
  </si>
  <si>
    <t>Benötigte Leuchtmittel in 50.000 h</t>
  </si>
  <si>
    <t>Leucht-stoffröhre</t>
  </si>
  <si>
    <t>Anzahl der Leuchmittel</t>
  </si>
  <si>
    <t>Nutzungstage</t>
  </si>
  <si>
    <t xml:space="preserve">Durchschnittliche  Brenndauer je Tag in h </t>
  </si>
  <si>
    <t>Armortisationszeit in Jahren:</t>
  </si>
  <si>
    <t>Strompreis je kWh:</t>
  </si>
  <si>
    <t>Lebensdauer ca. in h</t>
  </si>
  <si>
    <t>Energiekosten</t>
  </si>
  <si>
    <t xml:space="preserve">Summe der Kosten </t>
  </si>
  <si>
    <t>Leuchtmittelkosten</t>
  </si>
  <si>
    <t xml:space="preserve">Einsparung je LED-Leuchtmittel und Jahr:  </t>
  </si>
  <si>
    <t xml:space="preserve">Energieeinsparung je LED-Leuchtmittel und Jahr in kWh: </t>
  </si>
  <si>
    <t>1 Obiekt-Daten:</t>
  </si>
  <si>
    <t xml:space="preserve">3 Einsparung je LED-Leuchtmittel und Jahr  </t>
  </si>
  <si>
    <t>Vergleich: Leuchtstoffröhren mit LED-Röhren</t>
  </si>
  <si>
    <t>Energieeinsparung je LED-Leuchtmittel über die Lebensdauer in kWh</t>
  </si>
  <si>
    <t>Einsparung je LED-Leuchtmittel über die Lebensdauer</t>
  </si>
  <si>
    <t>4 Gesamte Einsparung für die Tiefgarage pro Jahr</t>
  </si>
  <si>
    <t>Projekt: Verein Sonnenkraft e. V.</t>
  </si>
  <si>
    <t>2 Vergleich der Leuchtmittel über die Lebensdauer von 50.000 h für eine Röhre</t>
  </si>
  <si>
    <t xml:space="preserve">Gesamte Einsparung   pro Jahr: </t>
  </si>
  <si>
    <t xml:space="preserve">Gesamte Energieeinsparung pro Jahr in kWh: </t>
  </si>
  <si>
    <t>Strompreisanstieg p. a.</t>
  </si>
  <si>
    <t>Jahr</t>
  </si>
  <si>
    <t>LED</t>
  </si>
  <si>
    <t>Leuchtstoff</t>
  </si>
  <si>
    <t>Einsparung</t>
  </si>
  <si>
    <t>Leuchtstoff kumuliert</t>
  </si>
  <si>
    <t>LED kumuliert</t>
  </si>
  <si>
    <t>Einsparung kumuliert</t>
  </si>
  <si>
    <t>Kosten pro Jahr</t>
  </si>
  <si>
    <t>Kosten kumuliert</t>
  </si>
  <si>
    <t>Lebensdauer in Jahren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</si>
</sst>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6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 wrapText="1"/>
    </xf>
    <xf numFmtId="44" fontId="0" fillId="0" borderId="0" xfId="0" applyNumberFormat="1"/>
    <xf numFmtId="0" fontId="7" fillId="0" borderId="2" xfId="0" applyFont="1" applyBorder="1" applyAlignment="1"/>
    <xf numFmtId="0" fontId="0" fillId="0" borderId="2" xfId="0" applyBorder="1"/>
    <xf numFmtId="44" fontId="0" fillId="4" borderId="0" xfId="1" applyFont="1" applyFill="1"/>
    <xf numFmtId="0" fontId="0" fillId="4" borderId="0" xfId="0" applyFill="1"/>
    <xf numFmtId="0" fontId="8" fillId="0" borderId="0" xfId="0" applyFont="1"/>
    <xf numFmtId="44" fontId="2" fillId="3" borderId="0" xfId="1" applyFont="1" applyFill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44" fontId="6" fillId="0" borderId="1" xfId="1" applyFont="1" applyBorder="1" applyAlignment="1">
      <alignment horizontal="center"/>
    </xf>
    <xf numFmtId="44" fontId="6" fillId="5" borderId="1" xfId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4" borderId="1" xfId="0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4" fontId="10" fillId="2" borderId="3" xfId="1" applyFont="1" applyFill="1" applyBorder="1" applyAlignment="1">
      <alignment horizontal="right"/>
    </xf>
    <xf numFmtId="0" fontId="6" fillId="6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9" fontId="0" fillId="4" borderId="0" xfId="0" applyNumberFormat="1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6" fillId="7" borderId="1" xfId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44" fontId="2" fillId="0" borderId="0" xfId="0" applyNumberFormat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'LED-Umruestung'!$G$12</c:f>
              <c:strCache>
                <c:ptCount val="1"/>
                <c:pt idx="0">
                  <c:v>Kosten pro Jahr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'LED-Umruestung'!$F$13:$F$77</c:f>
              <c:strCache>
                <c:ptCount val="65"/>
                <c:pt idx="0">
                  <c:v>Jahr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</c:strCache>
            </c:strRef>
          </c:cat>
          <c:val>
            <c:numRef>
              <c:f>'LED-Umruestung'!$G$13:$G$77</c:f>
              <c:numCache>
                <c:formatCode>_("€"* #,##0.00_);_("€"* \(#,##0.00\);_("€"* "-"??_);_(@_)</c:formatCode>
                <c:ptCount val="65"/>
                <c:pt idx="0" formatCode="General">
                  <c:v>0</c:v>
                </c:pt>
                <c:pt idx="1">
                  <c:v>33.456000000000003</c:v>
                </c:pt>
                <c:pt idx="2">
                  <c:v>28.279680000000003</c:v>
                </c:pt>
                <c:pt idx="3">
                  <c:v>29.128070400000002</c:v>
                </c:pt>
                <c:pt idx="4">
                  <c:v>30.001912512000004</c:v>
                </c:pt>
                <c:pt idx="5">
                  <c:v>30.90196988736</c:v>
                </c:pt>
                <c:pt idx="6">
                  <c:v>31.829028983980798</c:v>
                </c:pt>
                <c:pt idx="7">
                  <c:v>32.783899853500223</c:v>
                </c:pt>
                <c:pt idx="8">
                  <c:v>33.767416849105231</c:v>
                </c:pt>
                <c:pt idx="9">
                  <c:v>34.780439354578384</c:v>
                </c:pt>
                <c:pt idx="10">
                  <c:v>35.823852535215742</c:v>
                </c:pt>
                <c:pt idx="11">
                  <c:v>44.962066387336947</c:v>
                </c:pt>
                <c:pt idx="12">
                  <c:v>38.005525154610382</c:v>
                </c:pt>
                <c:pt idx="13">
                  <c:v>39.145690909248685</c:v>
                </c:pt>
                <c:pt idx="14">
                  <c:v>40.320061636526141</c:v>
                </c:pt>
                <c:pt idx="15">
                  <c:v>41.529663485621931</c:v>
                </c:pt>
                <c:pt idx="16">
                  <c:v>42.775553390190595</c:v>
                </c:pt>
                <c:pt idx="17">
                  <c:v>44.0588199918963</c:v>
                </c:pt>
                <c:pt idx="18">
                  <c:v>45.380584591653189</c:v>
                </c:pt>
                <c:pt idx="19">
                  <c:v>46.742002129402792</c:v>
                </c:pt>
                <c:pt idx="20">
                  <c:v>48.144262193284874</c:v>
                </c:pt>
                <c:pt idx="21">
                  <c:v>60.425257467099897</c:v>
                </c:pt>
                <c:pt idx="22">
                  <c:v>51.076247760855914</c:v>
                </c:pt>
                <c:pt idx="23">
                  <c:v>52.608535193681597</c:v>
                </c:pt>
                <c:pt idx="24">
                  <c:v>54.186791249492046</c:v>
                </c:pt>
                <c:pt idx="25">
                  <c:v>55.812394986976798</c:v>
                </c:pt>
                <c:pt idx="26">
                  <c:v>57.486766836586099</c:v>
                </c:pt>
                <c:pt idx="27">
                  <c:v>59.211369841683691</c:v>
                </c:pt>
                <c:pt idx="28">
                  <c:v>60.987710936934199</c:v>
                </c:pt>
                <c:pt idx="29">
                  <c:v>62.817342265042221</c:v>
                </c:pt>
                <c:pt idx="30">
                  <c:v>64.701862532993488</c:v>
                </c:pt>
                <c:pt idx="31">
                  <c:v>81.206493236121247</c:v>
                </c:pt>
                <c:pt idx="32">
                  <c:v>68.642205961252799</c:v>
                </c:pt>
                <c:pt idx="33">
                  <c:v>70.701472140090374</c:v>
                </c:pt>
                <c:pt idx="34">
                  <c:v>72.822516304293089</c:v>
                </c:pt>
                <c:pt idx="35">
                  <c:v>75.007191793421867</c:v>
                </c:pt>
                <c:pt idx="36">
                  <c:v>77.257407547224531</c:v>
                </c:pt>
                <c:pt idx="37">
                  <c:v>79.575129773641265</c:v>
                </c:pt>
                <c:pt idx="38">
                  <c:v>81.962383666850485</c:v>
                </c:pt>
                <c:pt idx="39">
                  <c:v>84.421255176856008</c:v>
                </c:pt>
                <c:pt idx="40">
                  <c:v>86.953892832161699</c:v>
                </c:pt>
                <c:pt idx="41">
                  <c:v>109.13473636912096</c:v>
                </c:pt>
                <c:pt idx="42">
                  <c:v>92.249384905640326</c:v>
                </c:pt>
                <c:pt idx="43">
                  <c:v>95.016866452809552</c:v>
                </c:pt>
                <c:pt idx="44">
                  <c:v>97.86737244639383</c:v>
                </c:pt>
                <c:pt idx="45">
                  <c:v>100.80339361978564</c:v>
                </c:pt>
                <c:pt idx="46">
                  <c:v>103.82749542837921</c:v>
                </c:pt>
                <c:pt idx="47">
                  <c:v>106.94232029123059</c:v>
                </c:pt>
                <c:pt idx="48">
                  <c:v>110.15058989996751</c:v>
                </c:pt>
                <c:pt idx="49">
                  <c:v>113.45510759696653</c:v>
                </c:pt>
                <c:pt idx="50">
                  <c:v>116.8587608248755</c:v>
                </c:pt>
                <c:pt idx="51">
                  <c:v>146.6679597618643</c:v>
                </c:pt>
                <c:pt idx="52">
                  <c:v>123.97545935911043</c:v>
                </c:pt>
                <c:pt idx="53">
                  <c:v>127.69472313988373</c:v>
                </c:pt>
                <c:pt idx="54">
                  <c:v>131.52556483408023</c:v>
                </c:pt>
                <c:pt idx="55">
                  <c:v>135.47133177910266</c:v>
                </c:pt>
                <c:pt idx="56">
                  <c:v>139.53547173247574</c:v>
                </c:pt>
                <c:pt idx="57">
                  <c:v>143.72153588444999</c:v>
                </c:pt>
                <c:pt idx="58">
                  <c:v>148.03318196098348</c:v>
                </c:pt>
                <c:pt idx="59">
                  <c:v>152.474177419813</c:v>
                </c:pt>
                <c:pt idx="60">
                  <c:v>157.0484027424074</c:v>
                </c:pt>
                <c:pt idx="61">
                  <c:v>197.10947344895402</c:v>
                </c:pt>
                <c:pt idx="62">
                  <c:v>166.61265046941998</c:v>
                </c:pt>
                <c:pt idx="63">
                  <c:v>171.61102998350256</c:v>
                </c:pt>
                <c:pt idx="64">
                  <c:v>176.75936088300767</c:v>
                </c:pt>
              </c:numCache>
            </c:numRef>
          </c:val>
        </c:ser>
        <c:ser>
          <c:idx val="1"/>
          <c:order val="1"/>
          <c:tx>
            <c:strRef>
              <c:f>'LED-Umruestung'!$H$12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'LED-Umruestung'!$F$13:$F$77</c:f>
              <c:strCache>
                <c:ptCount val="65"/>
                <c:pt idx="0">
                  <c:v>Jahr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</c:strCache>
            </c:strRef>
          </c:cat>
          <c:val>
            <c:numRef>
              <c:f>'LED-Umruestung'!$H$13:$H$77</c:f>
              <c:numCache>
                <c:formatCode>_("€"* #,##0.00_);_("€"* \(#,##0.00\);_("€"* "-"??_);_(@_)</c:formatCode>
                <c:ptCount val="65"/>
                <c:pt idx="0" formatCode="General">
                  <c:v>0</c:v>
                </c:pt>
                <c:pt idx="1">
                  <c:v>79.823999999999998</c:v>
                </c:pt>
                <c:pt idx="2">
                  <c:v>10.283520000000001</c:v>
                </c:pt>
                <c:pt idx="3">
                  <c:v>10.592025599999999</c:v>
                </c:pt>
                <c:pt idx="4">
                  <c:v>10.909786368000001</c:v>
                </c:pt>
                <c:pt idx="5">
                  <c:v>11.237079959039999</c:v>
                </c:pt>
                <c:pt idx="6">
                  <c:v>11.574192357811198</c:v>
                </c:pt>
                <c:pt idx="7">
                  <c:v>11.921418128545534</c:v>
                </c:pt>
                <c:pt idx="8">
                  <c:v>12.279060672401902</c:v>
                </c:pt>
                <c:pt idx="9">
                  <c:v>12.647432492573957</c:v>
                </c:pt>
                <c:pt idx="10">
                  <c:v>13.026855467351176</c:v>
                </c:pt>
                <c:pt idx="11">
                  <c:v>13.417661131371712</c:v>
                </c:pt>
                <c:pt idx="12">
                  <c:v>13.820190965312865</c:v>
                </c:pt>
                <c:pt idx="13">
                  <c:v>14.234796694272248</c:v>
                </c:pt>
                <c:pt idx="14">
                  <c:v>14.661840595100415</c:v>
                </c:pt>
                <c:pt idx="15">
                  <c:v>15.101695812953428</c:v>
                </c:pt>
                <c:pt idx="16">
                  <c:v>15.554746687342032</c:v>
                </c:pt>
                <c:pt idx="17">
                  <c:v>16.021389087962291</c:v>
                </c:pt>
                <c:pt idx="18">
                  <c:v>16.502030760601158</c:v>
                </c:pt>
                <c:pt idx="19">
                  <c:v>16.997091683419193</c:v>
                </c:pt>
                <c:pt idx="20">
                  <c:v>17.507004433921768</c:v>
                </c:pt>
                <c:pt idx="21">
                  <c:v>18.032214566939423</c:v>
                </c:pt>
                <c:pt idx="22">
                  <c:v>18.573181003947603</c:v>
                </c:pt>
                <c:pt idx="23">
                  <c:v>19.130376434066033</c:v>
                </c:pt>
                <c:pt idx="24">
                  <c:v>19.704287727088015</c:v>
                </c:pt>
                <c:pt idx="25">
                  <c:v>20.295416358900653</c:v>
                </c:pt>
                <c:pt idx="26">
                  <c:v>20.904278849667669</c:v>
                </c:pt>
                <c:pt idx="27">
                  <c:v>21.531407215157703</c:v>
                </c:pt>
                <c:pt idx="28">
                  <c:v>22.177349431612434</c:v>
                </c:pt>
                <c:pt idx="29">
                  <c:v>22.842669914560805</c:v>
                </c:pt>
                <c:pt idx="30">
                  <c:v>23.527950011997628</c:v>
                </c:pt>
                <c:pt idx="31">
                  <c:v>24.233788512357556</c:v>
                </c:pt>
                <c:pt idx="32">
                  <c:v>24.960802167728286</c:v>
                </c:pt>
                <c:pt idx="33">
                  <c:v>25.709626232760129</c:v>
                </c:pt>
                <c:pt idx="34">
                  <c:v>26.480915019742937</c:v>
                </c:pt>
                <c:pt idx="35">
                  <c:v>27.275342470335218</c:v>
                </c:pt>
                <c:pt idx="36">
                  <c:v>28.093602744445281</c:v>
                </c:pt>
                <c:pt idx="37">
                  <c:v>28.936410826778637</c:v>
                </c:pt>
                <c:pt idx="38">
                  <c:v>29.804503151581994</c:v>
                </c:pt>
                <c:pt idx="39">
                  <c:v>30.698638246129452</c:v>
                </c:pt>
                <c:pt idx="40">
                  <c:v>31.619597393513342</c:v>
                </c:pt>
                <c:pt idx="41">
                  <c:v>32.568185315318736</c:v>
                </c:pt>
                <c:pt idx="42">
                  <c:v>33.545230874778298</c:v>
                </c:pt>
                <c:pt idx="43">
                  <c:v>34.551587801021647</c:v>
                </c:pt>
                <c:pt idx="44">
                  <c:v>35.588135435052301</c:v>
                </c:pt>
                <c:pt idx="45">
                  <c:v>36.655779498103861</c:v>
                </c:pt>
                <c:pt idx="46">
                  <c:v>37.755452883046978</c:v>
                </c:pt>
                <c:pt idx="47">
                  <c:v>38.888116469538389</c:v>
                </c:pt>
                <c:pt idx="48">
                  <c:v>40.054759963624548</c:v>
                </c:pt>
                <c:pt idx="49">
                  <c:v>41.256402762533277</c:v>
                </c:pt>
                <c:pt idx="50">
                  <c:v>42.494094845409272</c:v>
                </c:pt>
                <c:pt idx="51">
                  <c:v>43.768917690771545</c:v>
                </c:pt>
                <c:pt idx="52">
                  <c:v>45.081985221494698</c:v>
                </c:pt>
                <c:pt idx="53">
                  <c:v>46.434444778139536</c:v>
                </c:pt>
                <c:pt idx="54">
                  <c:v>47.827478121483715</c:v>
                </c:pt>
                <c:pt idx="55">
                  <c:v>49.262302465128229</c:v>
                </c:pt>
                <c:pt idx="56">
                  <c:v>50.740171539082084</c:v>
                </c:pt>
                <c:pt idx="57">
                  <c:v>52.26237668525453</c:v>
                </c:pt>
                <c:pt idx="58">
                  <c:v>53.830247985812171</c:v>
                </c:pt>
                <c:pt idx="59">
                  <c:v>55.445155425386538</c:v>
                </c:pt>
                <c:pt idx="60">
                  <c:v>57.108510088148137</c:v>
                </c:pt>
                <c:pt idx="61">
                  <c:v>58.821765390792578</c:v>
                </c:pt>
                <c:pt idx="62">
                  <c:v>60.586418352516347</c:v>
                </c:pt>
                <c:pt idx="63">
                  <c:v>498.93206794154679</c:v>
                </c:pt>
                <c:pt idx="64">
                  <c:v>64.276131230184603</c:v>
                </c:pt>
              </c:numCache>
            </c:numRef>
          </c:val>
        </c:ser>
        <c:ser>
          <c:idx val="2"/>
          <c:order val="2"/>
          <c:tx>
            <c:strRef>
              <c:f>'LED-Umruestung'!$I$12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'LED-Umruestung'!$F$13:$F$77</c:f>
              <c:strCache>
                <c:ptCount val="65"/>
                <c:pt idx="0">
                  <c:v>Jahr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</c:strCache>
            </c:strRef>
          </c:cat>
          <c:val>
            <c:numRef>
              <c:f>'LED-Umruestung'!$I$13:$I$77</c:f>
              <c:numCache>
                <c:formatCode>_("€"* #,##0.00_);_("€"* \(#,##0.00\);_("€"* "-"??_);_(@_)</c:formatCode>
                <c:ptCount val="65"/>
                <c:pt idx="0" formatCode="General">
                  <c:v>0</c:v>
                </c:pt>
                <c:pt idx="1">
                  <c:v>-46.367999999999995</c:v>
                </c:pt>
                <c:pt idx="2">
                  <c:v>17.996160000000003</c:v>
                </c:pt>
                <c:pt idx="3">
                  <c:v>18.536044800000003</c:v>
                </c:pt>
                <c:pt idx="4">
                  <c:v>19.092126144000005</c:v>
                </c:pt>
                <c:pt idx="5">
                  <c:v>19.664889928320001</c:v>
                </c:pt>
                <c:pt idx="6">
                  <c:v>20.254836626169599</c:v>
                </c:pt>
                <c:pt idx="7">
                  <c:v>20.862481724954691</c:v>
                </c:pt>
                <c:pt idx="8">
                  <c:v>21.488356176703327</c:v>
                </c:pt>
                <c:pt idx="9">
                  <c:v>22.133006862004429</c:v>
                </c:pt>
                <c:pt idx="10">
                  <c:v>22.796997067864567</c:v>
                </c:pt>
                <c:pt idx="11">
                  <c:v>31.544405255965234</c:v>
                </c:pt>
                <c:pt idx="12">
                  <c:v>24.185334189297517</c:v>
                </c:pt>
                <c:pt idx="13">
                  <c:v>24.910894214976437</c:v>
                </c:pt>
                <c:pt idx="14">
                  <c:v>25.658221041425726</c:v>
                </c:pt>
                <c:pt idx="15">
                  <c:v>26.427967672668501</c:v>
                </c:pt>
                <c:pt idx="16">
                  <c:v>27.220806702848563</c:v>
                </c:pt>
                <c:pt idx="17">
                  <c:v>28.037430903934009</c:v>
                </c:pt>
                <c:pt idx="18">
                  <c:v>28.878553831052031</c:v>
                </c:pt>
                <c:pt idx="19">
                  <c:v>29.744910445983599</c:v>
                </c:pt>
                <c:pt idx="20">
                  <c:v>30.637257759363106</c:v>
                </c:pt>
                <c:pt idx="21">
                  <c:v>42.393042900160474</c:v>
                </c:pt>
                <c:pt idx="22">
                  <c:v>32.503066756908311</c:v>
                </c:pt>
                <c:pt idx="23">
                  <c:v>33.478158759615567</c:v>
                </c:pt>
                <c:pt idx="24">
                  <c:v>34.482503522404031</c:v>
                </c:pt>
                <c:pt idx="25">
                  <c:v>35.516978628076146</c:v>
                </c:pt>
                <c:pt idx="26">
                  <c:v>36.58248798691843</c:v>
                </c:pt>
                <c:pt idx="27">
                  <c:v>37.679962626525992</c:v>
                </c:pt>
                <c:pt idx="28">
                  <c:v>38.810361505321765</c:v>
                </c:pt>
                <c:pt idx="29">
                  <c:v>39.974672350481413</c:v>
                </c:pt>
                <c:pt idx="30">
                  <c:v>41.173912520995856</c:v>
                </c:pt>
                <c:pt idx="31">
                  <c:v>56.972704723763691</c:v>
                </c:pt>
                <c:pt idx="32">
                  <c:v>43.68140379352451</c:v>
                </c:pt>
                <c:pt idx="33">
                  <c:v>44.991845907330244</c:v>
                </c:pt>
                <c:pt idx="34">
                  <c:v>46.341601284550151</c:v>
                </c:pt>
                <c:pt idx="35">
                  <c:v>47.731849323086649</c:v>
                </c:pt>
                <c:pt idx="36">
                  <c:v>49.163804802779254</c:v>
                </c:pt>
                <c:pt idx="37">
                  <c:v>50.638718946862625</c:v>
                </c:pt>
                <c:pt idx="38">
                  <c:v>52.157880515268488</c:v>
                </c:pt>
                <c:pt idx="39">
                  <c:v>53.722616930726559</c:v>
                </c:pt>
                <c:pt idx="40">
                  <c:v>55.334295438648354</c:v>
                </c:pt>
                <c:pt idx="41">
                  <c:v>76.566551053802215</c:v>
                </c:pt>
                <c:pt idx="42">
                  <c:v>58.704154030862028</c:v>
                </c:pt>
                <c:pt idx="43">
                  <c:v>60.465278651787905</c:v>
                </c:pt>
                <c:pt idx="44">
                  <c:v>62.279237011341529</c:v>
                </c:pt>
                <c:pt idx="45">
                  <c:v>64.147614121681784</c:v>
                </c:pt>
                <c:pt idx="46">
                  <c:v>66.072042545332238</c:v>
                </c:pt>
                <c:pt idx="47">
                  <c:v>68.054203821692198</c:v>
                </c:pt>
                <c:pt idx="48">
                  <c:v>70.095829936342966</c:v>
                </c:pt>
                <c:pt idx="49">
                  <c:v>72.198704834433244</c:v>
                </c:pt>
                <c:pt idx="50">
                  <c:v>74.364665979466224</c:v>
                </c:pt>
                <c:pt idx="51">
                  <c:v>102.89904207109275</c:v>
                </c:pt>
                <c:pt idx="52">
                  <c:v>78.893474137615726</c:v>
                </c:pt>
                <c:pt idx="53">
                  <c:v>81.260278361744199</c:v>
                </c:pt>
                <c:pt idx="54">
                  <c:v>83.698086712596506</c:v>
                </c:pt>
                <c:pt idx="55">
                  <c:v>86.209029313974426</c:v>
                </c:pt>
                <c:pt idx="56">
                  <c:v>88.795300193393658</c:v>
                </c:pt>
                <c:pt idx="57">
                  <c:v>91.459159199195454</c:v>
                </c:pt>
                <c:pt idx="58">
                  <c:v>94.202933975171305</c:v>
                </c:pt>
                <c:pt idx="59">
                  <c:v>97.029021994426472</c:v>
                </c:pt>
                <c:pt idx="60">
                  <c:v>99.939892654259268</c:v>
                </c:pt>
                <c:pt idx="61">
                  <c:v>138.28770805816146</c:v>
                </c:pt>
                <c:pt idx="62">
                  <c:v>106.02623211690363</c:v>
                </c:pt>
                <c:pt idx="63">
                  <c:v>-327.32103795804426</c:v>
                </c:pt>
                <c:pt idx="64">
                  <c:v>112.48322965282307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215352"/>
        <c:axId val="448213784"/>
      </c:barChart>
      <c:catAx>
        <c:axId val="44821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8213784"/>
        <c:crosses val="autoZero"/>
        <c:auto val="1"/>
        <c:lblAlgn val="ctr"/>
        <c:lblOffset val="100"/>
        <c:noMultiLvlLbl val="0"/>
      </c:catAx>
      <c:valAx>
        <c:axId val="44821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821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Kostenvergleich</a:t>
            </a:r>
            <a:r>
              <a:rPr lang="de-DE" baseline="0"/>
              <a:t> und Einsparung von LED gegenüber Leuchtstoffröhren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'LED-Umruestung'!$J$13</c:f>
              <c:strCache>
                <c:ptCount val="1"/>
                <c:pt idx="0">
                  <c:v>Leuchtstoff kumuliert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'LED-Umruestung'!$J$14:$J$41</c:f>
              <c:numCache>
                <c:formatCode>_("€"* #,##0.00_);_("€"* \(#,##0.00\);_("€"* "-"??_);_(@_)</c:formatCode>
                <c:ptCount val="28"/>
                <c:pt idx="0">
                  <c:v>33.456000000000003</c:v>
                </c:pt>
                <c:pt idx="1">
                  <c:v>61.735680000000002</c:v>
                </c:pt>
                <c:pt idx="2">
                  <c:v>90.863750400000001</c:v>
                </c:pt>
                <c:pt idx="3">
                  <c:v>120.865662912</c:v>
                </c:pt>
                <c:pt idx="4">
                  <c:v>151.76763279936</c:v>
                </c:pt>
                <c:pt idx="5">
                  <c:v>183.59666178334081</c:v>
                </c:pt>
                <c:pt idx="6">
                  <c:v>216.38056163684104</c:v>
                </c:pt>
                <c:pt idx="7">
                  <c:v>250.14797848594628</c:v>
                </c:pt>
                <c:pt idx="8">
                  <c:v>284.92841784052467</c:v>
                </c:pt>
                <c:pt idx="9">
                  <c:v>320.75227037574041</c:v>
                </c:pt>
                <c:pt idx="10">
                  <c:v>365.71433676307737</c:v>
                </c:pt>
                <c:pt idx="11">
                  <c:v>403.71986191768775</c:v>
                </c:pt>
                <c:pt idx="12">
                  <c:v>442.86555282693644</c:v>
                </c:pt>
                <c:pt idx="13">
                  <c:v>483.18561446346257</c:v>
                </c:pt>
                <c:pt idx="14">
                  <c:v>524.71527794908445</c:v>
                </c:pt>
                <c:pt idx="15">
                  <c:v>567.49083133927502</c:v>
                </c:pt>
                <c:pt idx="16">
                  <c:v>611.54965133117128</c:v>
                </c:pt>
                <c:pt idx="17">
                  <c:v>656.93023592282452</c:v>
                </c:pt>
                <c:pt idx="18">
                  <c:v>703.67223805222727</c:v>
                </c:pt>
                <c:pt idx="19">
                  <c:v>751.81650024551209</c:v>
                </c:pt>
                <c:pt idx="20">
                  <c:v>812.24175771261196</c:v>
                </c:pt>
                <c:pt idx="21">
                  <c:v>863.31800547346791</c:v>
                </c:pt>
                <c:pt idx="22">
                  <c:v>915.92654066714954</c:v>
                </c:pt>
                <c:pt idx="23">
                  <c:v>970.11333191664153</c:v>
                </c:pt>
                <c:pt idx="24">
                  <c:v>1025.9257269036184</c:v>
                </c:pt>
                <c:pt idx="25">
                  <c:v>1083.4124937402046</c:v>
                </c:pt>
                <c:pt idx="26">
                  <c:v>1142.6238635818884</c:v>
                </c:pt>
                <c:pt idx="27">
                  <c:v>1203.6115745188226</c:v>
                </c:pt>
              </c:numCache>
            </c:numRef>
          </c:val>
        </c:ser>
        <c:ser>
          <c:idx val="2"/>
          <c:order val="2"/>
          <c:tx>
            <c:strRef>
              <c:f>'LED-Umruestung'!$K$13</c:f>
              <c:strCache>
                <c:ptCount val="1"/>
                <c:pt idx="0">
                  <c:v>LED kumuliert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'LED-Umruestung'!$K$14:$K$41</c:f>
              <c:numCache>
                <c:formatCode>_("€"* #,##0.00_);_("€"* \(#,##0.00\);_("€"* "-"??_);_(@_)</c:formatCode>
                <c:ptCount val="28"/>
                <c:pt idx="0">
                  <c:v>79.823999999999998</c:v>
                </c:pt>
                <c:pt idx="1">
                  <c:v>90.107519999999994</c:v>
                </c:pt>
                <c:pt idx="2">
                  <c:v>100.69954559999999</c:v>
                </c:pt>
                <c:pt idx="3">
                  <c:v>111.60933196799999</c:v>
                </c:pt>
                <c:pt idx="4">
                  <c:v>122.84641192703999</c:v>
                </c:pt>
                <c:pt idx="5">
                  <c:v>134.42060428485118</c:v>
                </c:pt>
                <c:pt idx="6">
                  <c:v>146.34202241339671</c:v>
                </c:pt>
                <c:pt idx="7">
                  <c:v>158.6210830857986</c:v>
                </c:pt>
                <c:pt idx="8">
                  <c:v>171.26851557837256</c:v>
                </c:pt>
                <c:pt idx="9">
                  <c:v>184.29537104572373</c:v>
                </c:pt>
                <c:pt idx="10">
                  <c:v>197.71303217709544</c:v>
                </c:pt>
                <c:pt idx="11">
                  <c:v>211.5332231424083</c:v>
                </c:pt>
                <c:pt idx="12">
                  <c:v>225.76801983668054</c:v>
                </c:pt>
                <c:pt idx="13">
                  <c:v>240.42986043178095</c:v>
                </c:pt>
                <c:pt idx="14">
                  <c:v>255.53155624473439</c:v>
                </c:pt>
                <c:pt idx="15">
                  <c:v>271.08630293207642</c:v>
                </c:pt>
                <c:pt idx="16">
                  <c:v>287.10769202003871</c:v>
                </c:pt>
                <c:pt idx="17">
                  <c:v>303.60972278063986</c:v>
                </c:pt>
                <c:pt idx="18">
                  <c:v>320.60681446405903</c:v>
                </c:pt>
                <c:pt idx="19">
                  <c:v>338.11381889798082</c:v>
                </c:pt>
                <c:pt idx="20">
                  <c:v>356.14603346492027</c:v>
                </c:pt>
                <c:pt idx="21">
                  <c:v>374.71921446886785</c:v>
                </c:pt>
                <c:pt idx="22">
                  <c:v>393.84959090293387</c:v>
                </c:pt>
                <c:pt idx="23">
                  <c:v>413.55387863002187</c:v>
                </c:pt>
                <c:pt idx="24">
                  <c:v>433.84929498892251</c:v>
                </c:pt>
                <c:pt idx="25">
                  <c:v>454.75357383859017</c:v>
                </c:pt>
                <c:pt idx="26">
                  <c:v>476.28498105374786</c:v>
                </c:pt>
                <c:pt idx="27">
                  <c:v>498.46233048536027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53896304"/>
        <c:axId val="4538943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'LED-Umruestung'!$F$13</c15:sqref>
                        </c15:formulaRef>
                      </c:ext>
                    </c:extLst>
                    <c:strCache>
                      <c:ptCount val="1"/>
                      <c:pt idx="0">
                        <c:v>Jahr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'LED-Umruestung'!$F$14:$F$41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'LED-Umruestung'!$L$13</c:f>
              <c:strCache>
                <c:ptCount val="1"/>
                <c:pt idx="0">
                  <c:v>Einsparung kumuliert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'LED-Umruestung'!$L$14:$L$41</c:f>
              <c:numCache>
                <c:formatCode>_("€"* #,##0.00_);_("€"* \(#,##0.00\);_("€"* "-"??_);_(@_)</c:formatCode>
                <c:ptCount val="28"/>
                <c:pt idx="0">
                  <c:v>-46.367999999999995</c:v>
                </c:pt>
                <c:pt idx="1">
                  <c:v>-28.371839999999992</c:v>
                </c:pt>
                <c:pt idx="2">
                  <c:v>-9.8357951999999926</c:v>
                </c:pt>
                <c:pt idx="3">
                  <c:v>9.2563309440000126</c:v>
                </c:pt>
                <c:pt idx="4">
                  <c:v>28.921220872320006</c:v>
                </c:pt>
                <c:pt idx="5">
                  <c:v>49.176057498489627</c:v>
                </c:pt>
                <c:pt idx="6">
                  <c:v>70.038539223444332</c:v>
                </c:pt>
                <c:pt idx="7">
                  <c:v>91.52689540014768</c:v>
                </c:pt>
                <c:pt idx="8">
                  <c:v>113.65990226215212</c:v>
                </c:pt>
                <c:pt idx="9">
                  <c:v>136.45689933001668</c:v>
                </c:pt>
                <c:pt idx="10">
                  <c:v>168.00130458598193</c:v>
                </c:pt>
                <c:pt idx="11">
                  <c:v>192.18663877527945</c:v>
                </c:pt>
                <c:pt idx="12">
                  <c:v>217.0975329902559</c:v>
                </c:pt>
                <c:pt idx="13">
                  <c:v>242.75575403168162</c:v>
                </c:pt>
                <c:pt idx="14">
                  <c:v>269.18372170435009</c:v>
                </c:pt>
                <c:pt idx="15">
                  <c:v>296.4045284071986</c:v>
                </c:pt>
                <c:pt idx="16">
                  <c:v>324.44195931113256</c:v>
                </c:pt>
                <c:pt idx="17">
                  <c:v>353.32051314218467</c:v>
                </c:pt>
                <c:pt idx="18">
                  <c:v>383.06542358816824</c:v>
                </c:pt>
                <c:pt idx="19">
                  <c:v>413.70268134753127</c:v>
                </c:pt>
                <c:pt idx="20">
                  <c:v>456.09572424769169</c:v>
                </c:pt>
                <c:pt idx="21">
                  <c:v>488.59879100460006</c:v>
                </c:pt>
                <c:pt idx="22">
                  <c:v>522.07694976421567</c:v>
                </c:pt>
                <c:pt idx="23">
                  <c:v>556.5594532866196</c:v>
                </c:pt>
                <c:pt idx="24">
                  <c:v>592.07643191469583</c:v>
                </c:pt>
                <c:pt idx="25">
                  <c:v>628.65891990161435</c:v>
                </c:pt>
                <c:pt idx="26">
                  <c:v>666.33888252814052</c:v>
                </c:pt>
                <c:pt idx="27">
                  <c:v>705.14924403346231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896304"/>
        <c:axId val="453894344"/>
      </c:lineChart>
      <c:catAx>
        <c:axId val="45389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3894344"/>
        <c:crosses val="autoZero"/>
        <c:auto val="1"/>
        <c:lblAlgn val="ctr"/>
        <c:lblOffset val="100"/>
        <c:noMultiLvlLbl val="0"/>
      </c:catAx>
      <c:valAx>
        <c:axId val="453894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389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5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224" cy="6017172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8224" cy="6017172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171450</xdr:colOff>
      <xdr:row>10</xdr:row>
      <xdr:rowOff>0</xdr:rowOff>
    </xdr:from>
    <xdr:ext cx="184731" cy="264560"/>
    <xdr:sp macro="" textlink="">
      <xdr:nvSpPr>
        <xdr:cNvPr id="2" name="Textfeld 1"/>
        <xdr:cNvSpPr txBox="1"/>
      </xdr:nvSpPr>
      <xdr:spPr>
        <a:xfrm>
          <a:off x="7029450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="90" zoomScaleNormal="90" workbookViewId="0">
      <selection activeCell="H5" sqref="H5"/>
    </sheetView>
  </sheetViews>
  <sheetFormatPr baseColWidth="10" defaultRowHeight="15" x14ac:dyDescent="0.25"/>
  <cols>
    <col min="1" max="1" width="64.28515625" customWidth="1"/>
    <col min="2" max="2" width="10.28515625" customWidth="1"/>
    <col min="3" max="3" width="12.5703125" customWidth="1"/>
    <col min="4" max="4" width="11.28515625" customWidth="1"/>
    <col min="5" max="5" width="15.140625" customWidth="1"/>
    <col min="7" max="7" width="12.7109375" bestFit="1" customWidth="1"/>
    <col min="9" max="9" width="11.140625" customWidth="1"/>
    <col min="12" max="12" width="11.42578125" style="36"/>
  </cols>
  <sheetData>
    <row r="1" spans="1:13" ht="26.25" x14ac:dyDescent="0.4">
      <c r="A1" s="10" t="s">
        <v>20</v>
      </c>
    </row>
    <row r="2" spans="1:13" ht="26.25" x14ac:dyDescent="0.4">
      <c r="A2" s="10" t="s">
        <v>24</v>
      </c>
    </row>
    <row r="3" spans="1:13" ht="26.25" x14ac:dyDescent="0.4">
      <c r="A3" s="3"/>
    </row>
    <row r="4" spans="1:13" ht="21" x14ac:dyDescent="0.35">
      <c r="A4" s="22" t="s">
        <v>18</v>
      </c>
    </row>
    <row r="5" spans="1:13" x14ac:dyDescent="0.25">
      <c r="A5" s="1" t="s">
        <v>11</v>
      </c>
      <c r="B5" s="8">
        <v>0.26</v>
      </c>
    </row>
    <row r="6" spans="1:13" x14ac:dyDescent="0.25">
      <c r="A6" s="1" t="s">
        <v>7</v>
      </c>
      <c r="B6" s="9">
        <v>2</v>
      </c>
    </row>
    <row r="7" spans="1:13" x14ac:dyDescent="0.25">
      <c r="A7" s="1" t="s">
        <v>8</v>
      </c>
      <c r="B7" s="9">
        <v>200</v>
      </c>
    </row>
    <row r="8" spans="1:13" ht="18" customHeight="1" x14ac:dyDescent="0.25">
      <c r="A8" s="4" t="s">
        <v>9</v>
      </c>
      <c r="B8" s="9">
        <v>4</v>
      </c>
    </row>
    <row r="9" spans="1:13" ht="18" customHeight="1" x14ac:dyDescent="0.25">
      <c r="A9" s="4" t="s">
        <v>28</v>
      </c>
      <c r="B9" s="32">
        <v>0.03</v>
      </c>
    </row>
    <row r="10" spans="1:13" ht="18" customHeight="1" x14ac:dyDescent="0.25">
      <c r="A10" s="4"/>
    </row>
    <row r="11" spans="1:13" ht="21" x14ac:dyDescent="0.35">
      <c r="A11" s="30" t="s">
        <v>25</v>
      </c>
      <c r="B11" s="30"/>
      <c r="C11" s="30"/>
    </row>
    <row r="12" spans="1:13" ht="18.75" x14ac:dyDescent="0.3">
      <c r="A12" s="6"/>
      <c r="B12" s="6"/>
      <c r="C12" s="7"/>
      <c r="G12" s="34" t="s">
        <v>36</v>
      </c>
      <c r="H12" s="34"/>
      <c r="J12" s="34" t="s">
        <v>37</v>
      </c>
      <c r="K12" s="34"/>
    </row>
    <row r="13" spans="1:13" ht="31.5" customHeight="1" x14ac:dyDescent="0.25">
      <c r="A13" s="12"/>
      <c r="B13" s="13" t="s">
        <v>6</v>
      </c>
      <c r="C13" s="12" t="s">
        <v>0</v>
      </c>
      <c r="F13" t="s">
        <v>29</v>
      </c>
      <c r="G13" t="s">
        <v>31</v>
      </c>
      <c r="H13" t="s">
        <v>30</v>
      </c>
      <c r="I13" t="s">
        <v>32</v>
      </c>
      <c r="J13" s="33" t="s">
        <v>33</v>
      </c>
      <c r="K13" s="33" t="s">
        <v>34</v>
      </c>
      <c r="L13" s="37" t="s">
        <v>35</v>
      </c>
      <c r="M13" s="33"/>
    </row>
    <row r="14" spans="1:13" ht="15.75" x14ac:dyDescent="0.25">
      <c r="A14" s="14" t="s">
        <v>1</v>
      </c>
      <c r="B14" s="23">
        <v>58</v>
      </c>
      <c r="C14" s="23">
        <v>24</v>
      </c>
      <c r="F14">
        <v>0</v>
      </c>
      <c r="G14" s="5">
        <f>IF(MOD($F14,B$19)=0,$B$6*B$25*POWER(1+$B$9,$F14),0)+B$16/1000*$B$6*$B$7*$B$8*$B$5*POWER(1+$B$9,$F14)</f>
        <v>33.456000000000003</v>
      </c>
      <c r="H14" s="5">
        <f>IF(MOD($F14,C$19)=0,$B$6*C$25*POWER(1+$B$9,$F14),0)+C$16/1000*$B$6*$B$7*$B$8*$B$5*POWER(1+$B$9,$F14)</f>
        <v>79.823999999999998</v>
      </c>
      <c r="I14" s="5">
        <f>G14-H14</f>
        <v>-46.367999999999995</v>
      </c>
      <c r="J14" s="5">
        <f>G14</f>
        <v>33.456000000000003</v>
      </c>
      <c r="K14" s="5">
        <f>H14</f>
        <v>79.823999999999998</v>
      </c>
      <c r="L14" s="38">
        <f>J14-K14</f>
        <v>-46.367999999999995</v>
      </c>
    </row>
    <row r="15" spans="1:13" ht="15.75" x14ac:dyDescent="0.25">
      <c r="A15" s="14" t="s">
        <v>2</v>
      </c>
      <c r="B15" s="15">
        <v>8</v>
      </c>
      <c r="C15" s="15">
        <v>0</v>
      </c>
      <c r="F15">
        <v>1</v>
      </c>
      <c r="G15" s="5">
        <f t="shared" ref="G15:G77" si="0">IF(MOD($F15,B$19)=0,$B$6*B$25*POWER(1+$B$9,$F15),0)+B$16/1000*$B$6*$B$7*$B$8*$B$5*POWER(1+$B$9,$F15)</f>
        <v>28.279680000000003</v>
      </c>
      <c r="H15" s="5">
        <f t="shared" ref="H15:H77" si="1">IF(MOD($F15,C$19)=0,$B$6*C$25*POWER(1+$B$9,$F15),0)+C$16/1000*$B$6*$B$7*$B$8*$B$5*POWER(1+$B$9,$F15)</f>
        <v>10.283520000000001</v>
      </c>
      <c r="I15" s="5">
        <f>G15-H15</f>
        <v>17.996160000000003</v>
      </c>
      <c r="J15" s="5">
        <f>J14+G15</f>
        <v>61.735680000000002</v>
      </c>
      <c r="K15" s="5">
        <f>K14+H15</f>
        <v>90.107519999999994</v>
      </c>
      <c r="L15" s="38">
        <f>J15-K15</f>
        <v>-28.371839999999992</v>
      </c>
    </row>
    <row r="16" spans="1:13" ht="15.75" x14ac:dyDescent="0.25">
      <c r="A16" s="14" t="s">
        <v>3</v>
      </c>
      <c r="B16" s="15">
        <f>B15+B14</f>
        <v>66</v>
      </c>
      <c r="C16" s="27">
        <f>C15+C14</f>
        <v>24</v>
      </c>
      <c r="F16">
        <v>2</v>
      </c>
      <c r="G16" s="5">
        <f t="shared" si="0"/>
        <v>29.128070400000002</v>
      </c>
      <c r="H16" s="5">
        <f t="shared" si="1"/>
        <v>10.592025599999999</v>
      </c>
      <c r="I16" s="5">
        <f t="shared" ref="I16:I36" si="2">G16-H16</f>
        <v>18.536044800000003</v>
      </c>
      <c r="J16" s="5">
        <f t="shared" ref="J16:J36" si="3">J15+G16</f>
        <v>90.863750400000001</v>
      </c>
      <c r="K16" s="5">
        <f t="shared" ref="K16:K36" si="4">K15+H16</f>
        <v>100.69954559999999</v>
      </c>
      <c r="L16" s="38">
        <f t="shared" ref="L16:L36" si="5">J16-K16</f>
        <v>-9.8357951999999926</v>
      </c>
    </row>
    <row r="17" spans="1:12" ht="15.75" x14ac:dyDescent="0.25">
      <c r="A17" s="12"/>
      <c r="B17" s="15"/>
      <c r="C17" s="15"/>
      <c r="F17">
        <v>3</v>
      </c>
      <c r="G17" s="5">
        <f t="shared" si="0"/>
        <v>30.001912512000004</v>
      </c>
      <c r="H17" s="5">
        <f t="shared" si="1"/>
        <v>10.909786368000001</v>
      </c>
      <c r="I17" s="5">
        <f t="shared" si="2"/>
        <v>19.092126144000005</v>
      </c>
      <c r="J17" s="5">
        <f t="shared" si="3"/>
        <v>120.865662912</v>
      </c>
      <c r="K17" s="5">
        <f t="shared" si="4"/>
        <v>111.60933196799999</v>
      </c>
      <c r="L17" s="38">
        <f t="shared" si="5"/>
        <v>9.2563309440000126</v>
      </c>
    </row>
    <row r="18" spans="1:12" ht="15.75" x14ac:dyDescent="0.25">
      <c r="A18" s="14" t="s">
        <v>12</v>
      </c>
      <c r="B18" s="15">
        <v>8000</v>
      </c>
      <c r="C18" s="15">
        <v>50000</v>
      </c>
      <c r="F18">
        <v>4</v>
      </c>
      <c r="G18" s="5">
        <f t="shared" si="0"/>
        <v>30.90196988736</v>
      </c>
      <c r="H18" s="5">
        <f t="shared" si="1"/>
        <v>11.237079959039999</v>
      </c>
      <c r="I18" s="5">
        <f t="shared" si="2"/>
        <v>19.664889928320001</v>
      </c>
      <c r="J18" s="5">
        <f t="shared" si="3"/>
        <v>151.76763279936</v>
      </c>
      <c r="K18" s="5">
        <f t="shared" si="4"/>
        <v>122.84641192703999</v>
      </c>
      <c r="L18" s="38">
        <f t="shared" si="5"/>
        <v>28.921220872320006</v>
      </c>
    </row>
    <row r="19" spans="1:12" ht="15.75" x14ac:dyDescent="0.25">
      <c r="A19" s="14" t="s">
        <v>38</v>
      </c>
      <c r="B19" s="15">
        <f>ROUNDDOWN(B18/($B$7*$B$8),0)</f>
        <v>10</v>
      </c>
      <c r="C19" s="15">
        <f>ROUNDDOWN(C18/($B$7*$B$8),0)</f>
        <v>62</v>
      </c>
      <c r="F19">
        <v>5</v>
      </c>
      <c r="G19" s="5">
        <f t="shared" si="0"/>
        <v>31.829028983980798</v>
      </c>
      <c r="H19" s="5">
        <f t="shared" si="1"/>
        <v>11.574192357811198</v>
      </c>
      <c r="I19" s="5">
        <f t="shared" si="2"/>
        <v>20.254836626169599</v>
      </c>
      <c r="J19" s="5">
        <f t="shared" si="3"/>
        <v>183.59666178334081</v>
      </c>
      <c r="K19" s="5">
        <f t="shared" si="4"/>
        <v>134.42060428485118</v>
      </c>
      <c r="L19" s="38">
        <f t="shared" si="5"/>
        <v>49.176057498489627</v>
      </c>
    </row>
    <row r="20" spans="1:12" ht="15.75" x14ac:dyDescent="0.25">
      <c r="A20" s="14" t="s">
        <v>4</v>
      </c>
      <c r="B20" s="15">
        <f>C18*B16/1000</f>
        <v>3300</v>
      </c>
      <c r="C20" s="15">
        <f>C18*C16/1000</f>
        <v>1200</v>
      </c>
      <c r="F20">
        <v>6</v>
      </c>
      <c r="G20" s="5">
        <f t="shared" si="0"/>
        <v>32.783899853500223</v>
      </c>
      <c r="H20" s="5">
        <f t="shared" si="1"/>
        <v>11.921418128545534</v>
      </c>
      <c r="I20" s="5">
        <f t="shared" si="2"/>
        <v>20.862481724954691</v>
      </c>
      <c r="J20" s="5">
        <f t="shared" si="3"/>
        <v>216.38056163684104</v>
      </c>
      <c r="K20" s="5">
        <f t="shared" si="4"/>
        <v>146.34202241339671</v>
      </c>
      <c r="L20" s="38">
        <f t="shared" si="5"/>
        <v>70.038539223444332</v>
      </c>
    </row>
    <row r="21" spans="1:12" ht="15.75" x14ac:dyDescent="0.25">
      <c r="A21" s="14"/>
      <c r="B21" s="15"/>
      <c r="C21" s="15"/>
      <c r="F21">
        <v>7</v>
      </c>
      <c r="G21" s="5">
        <f t="shared" si="0"/>
        <v>33.767416849105231</v>
      </c>
      <c r="H21" s="5">
        <f t="shared" si="1"/>
        <v>12.279060672401902</v>
      </c>
      <c r="I21" s="5">
        <f t="shared" si="2"/>
        <v>21.488356176703327</v>
      </c>
      <c r="J21" s="5">
        <f t="shared" si="3"/>
        <v>250.14797848594628</v>
      </c>
      <c r="K21" s="5">
        <f t="shared" si="4"/>
        <v>158.6210830857986</v>
      </c>
      <c r="L21" s="38">
        <f t="shared" si="5"/>
        <v>91.52689540014768</v>
      </c>
    </row>
    <row r="22" spans="1:12" ht="15.75" x14ac:dyDescent="0.25">
      <c r="A22" s="14" t="s">
        <v>5</v>
      </c>
      <c r="B22" s="16">
        <f>C18/B18</f>
        <v>6.25</v>
      </c>
      <c r="C22" s="15">
        <v>1</v>
      </c>
      <c r="F22">
        <v>8</v>
      </c>
      <c r="G22" s="5">
        <f t="shared" si="0"/>
        <v>34.780439354578384</v>
      </c>
      <c r="H22" s="5">
        <f t="shared" si="1"/>
        <v>12.647432492573957</v>
      </c>
      <c r="I22" s="5">
        <f t="shared" si="2"/>
        <v>22.133006862004429</v>
      </c>
      <c r="J22" s="5">
        <f t="shared" si="3"/>
        <v>284.92841784052467</v>
      </c>
      <c r="K22" s="5">
        <f t="shared" si="4"/>
        <v>171.26851557837256</v>
      </c>
      <c r="L22" s="38">
        <f t="shared" si="5"/>
        <v>113.65990226215212</v>
      </c>
    </row>
    <row r="23" spans="1:12" ht="15.75" x14ac:dyDescent="0.25">
      <c r="A23" s="14"/>
      <c r="B23" s="15"/>
      <c r="C23" s="15"/>
      <c r="F23">
        <v>9</v>
      </c>
      <c r="G23" s="5">
        <f t="shared" si="0"/>
        <v>35.823852535215742</v>
      </c>
      <c r="H23" s="5">
        <f t="shared" si="1"/>
        <v>13.026855467351176</v>
      </c>
      <c r="I23" s="5">
        <f t="shared" si="2"/>
        <v>22.796997067864567</v>
      </c>
      <c r="J23" s="5">
        <f t="shared" si="3"/>
        <v>320.75227037574041</v>
      </c>
      <c r="K23" s="5">
        <f t="shared" si="4"/>
        <v>184.29537104572373</v>
      </c>
      <c r="L23" s="38">
        <f t="shared" si="5"/>
        <v>136.45689933001668</v>
      </c>
    </row>
    <row r="24" spans="1:12" ht="15.75" x14ac:dyDescent="0.25">
      <c r="A24" s="14" t="s">
        <v>13</v>
      </c>
      <c r="B24" s="17">
        <f>B5*B20</f>
        <v>858</v>
      </c>
      <c r="C24" s="18">
        <f>B5*C20</f>
        <v>312</v>
      </c>
      <c r="F24">
        <v>10</v>
      </c>
      <c r="G24" s="5">
        <f t="shared" si="0"/>
        <v>44.962066387336947</v>
      </c>
      <c r="H24" s="5">
        <f t="shared" si="1"/>
        <v>13.417661131371712</v>
      </c>
      <c r="I24" s="5">
        <f t="shared" si="2"/>
        <v>31.544405255965234</v>
      </c>
      <c r="J24" s="5">
        <f t="shared" si="3"/>
        <v>365.71433676307737</v>
      </c>
      <c r="K24" s="5">
        <f t="shared" si="4"/>
        <v>197.71303217709544</v>
      </c>
      <c r="L24" s="38">
        <f t="shared" si="5"/>
        <v>168.00130458598193</v>
      </c>
    </row>
    <row r="25" spans="1:12" ht="15.75" x14ac:dyDescent="0.25">
      <c r="A25" s="14" t="s">
        <v>15</v>
      </c>
      <c r="B25" s="35">
        <v>3</v>
      </c>
      <c r="C25" s="35">
        <v>34.92</v>
      </c>
      <c r="F25">
        <v>11</v>
      </c>
      <c r="G25" s="5">
        <f t="shared" si="0"/>
        <v>38.005525154610382</v>
      </c>
      <c r="H25" s="5">
        <f t="shared" si="1"/>
        <v>13.820190965312865</v>
      </c>
      <c r="I25" s="5">
        <f t="shared" si="2"/>
        <v>24.185334189297517</v>
      </c>
      <c r="J25" s="5">
        <f t="shared" si="3"/>
        <v>403.71986191768775</v>
      </c>
      <c r="K25" s="5">
        <f t="shared" si="4"/>
        <v>211.5332231424083</v>
      </c>
      <c r="L25" s="38">
        <f t="shared" si="5"/>
        <v>192.18663877527945</v>
      </c>
    </row>
    <row r="26" spans="1:12" ht="15.75" x14ac:dyDescent="0.25">
      <c r="A26" s="14" t="s">
        <v>14</v>
      </c>
      <c r="B26" s="18">
        <f>SUM(B24:B25)</f>
        <v>861</v>
      </c>
      <c r="C26" s="18">
        <f>SUM(C24:C25)</f>
        <v>346.92</v>
      </c>
      <c r="F26">
        <v>12</v>
      </c>
      <c r="G26" s="5">
        <f t="shared" si="0"/>
        <v>39.145690909248685</v>
      </c>
      <c r="H26" s="5">
        <f t="shared" si="1"/>
        <v>14.234796694272248</v>
      </c>
      <c r="I26" s="5">
        <f t="shared" si="2"/>
        <v>24.910894214976437</v>
      </c>
      <c r="J26" s="5">
        <f t="shared" si="3"/>
        <v>442.86555282693644</v>
      </c>
      <c r="K26" s="5">
        <f t="shared" si="4"/>
        <v>225.76801983668054</v>
      </c>
      <c r="L26" s="38">
        <f t="shared" si="5"/>
        <v>217.0975329902559</v>
      </c>
    </row>
    <row r="27" spans="1:12" ht="15.75" x14ac:dyDescent="0.25">
      <c r="A27" s="14"/>
      <c r="B27" s="15"/>
      <c r="C27" s="15"/>
      <c r="F27">
        <v>13</v>
      </c>
      <c r="G27" s="5">
        <f t="shared" si="0"/>
        <v>40.320061636526141</v>
      </c>
      <c r="H27" s="5">
        <f t="shared" si="1"/>
        <v>14.661840595100415</v>
      </c>
      <c r="I27" s="5">
        <f t="shared" si="2"/>
        <v>25.658221041425726</v>
      </c>
      <c r="J27" s="5">
        <f t="shared" si="3"/>
        <v>483.18561446346257</v>
      </c>
      <c r="K27" s="5">
        <f t="shared" si="4"/>
        <v>240.42986043178095</v>
      </c>
      <c r="L27" s="38">
        <f t="shared" si="5"/>
        <v>242.75575403168162</v>
      </c>
    </row>
    <row r="28" spans="1:12" ht="15.75" x14ac:dyDescent="0.25">
      <c r="A28" s="14" t="s">
        <v>22</v>
      </c>
      <c r="B28" s="15"/>
      <c r="C28" s="19">
        <f>B26-C26</f>
        <v>514.07999999999993</v>
      </c>
      <c r="F28">
        <v>14</v>
      </c>
      <c r="G28" s="5">
        <f t="shared" si="0"/>
        <v>41.529663485621931</v>
      </c>
      <c r="H28" s="5">
        <f t="shared" si="1"/>
        <v>15.101695812953428</v>
      </c>
      <c r="I28" s="5">
        <f t="shared" si="2"/>
        <v>26.427967672668501</v>
      </c>
      <c r="J28" s="5">
        <f t="shared" si="3"/>
        <v>524.71527794908445</v>
      </c>
      <c r="K28" s="5">
        <f t="shared" si="4"/>
        <v>255.53155624473439</v>
      </c>
      <c r="L28" s="38">
        <f t="shared" si="5"/>
        <v>269.18372170435009</v>
      </c>
    </row>
    <row r="29" spans="1:12" ht="15.75" x14ac:dyDescent="0.25">
      <c r="A29" s="14" t="s">
        <v>21</v>
      </c>
      <c r="B29" s="15"/>
      <c r="C29" s="20">
        <f>B20-C20</f>
        <v>2100</v>
      </c>
      <c r="F29">
        <v>15</v>
      </c>
      <c r="G29" s="5">
        <f t="shared" si="0"/>
        <v>42.775553390190595</v>
      </c>
      <c r="H29" s="5">
        <f t="shared" si="1"/>
        <v>15.554746687342032</v>
      </c>
      <c r="I29" s="5">
        <f t="shared" si="2"/>
        <v>27.220806702848563</v>
      </c>
      <c r="J29" s="5">
        <f t="shared" si="3"/>
        <v>567.49083133927502</v>
      </c>
      <c r="K29" s="5">
        <f t="shared" si="4"/>
        <v>271.08630293207642</v>
      </c>
      <c r="L29" s="38">
        <f t="shared" si="5"/>
        <v>296.4045284071986</v>
      </c>
    </row>
    <row r="30" spans="1:12" x14ac:dyDescent="0.25">
      <c r="F30">
        <v>16</v>
      </c>
      <c r="G30" s="5">
        <f t="shared" si="0"/>
        <v>44.0588199918963</v>
      </c>
      <c r="H30" s="5">
        <f t="shared" si="1"/>
        <v>16.021389087962291</v>
      </c>
      <c r="I30" s="5">
        <f t="shared" si="2"/>
        <v>28.037430903934009</v>
      </c>
      <c r="J30" s="5">
        <f t="shared" si="3"/>
        <v>611.54965133117128</v>
      </c>
      <c r="K30" s="5">
        <f t="shared" si="4"/>
        <v>287.10769202003871</v>
      </c>
      <c r="L30" s="38">
        <f t="shared" si="5"/>
        <v>324.44195931113256</v>
      </c>
    </row>
    <row r="31" spans="1:12" ht="21" x14ac:dyDescent="0.35">
      <c r="A31" s="21" t="s">
        <v>19</v>
      </c>
      <c r="C31" s="2"/>
      <c r="F31">
        <v>17</v>
      </c>
      <c r="G31" s="5">
        <f t="shared" si="0"/>
        <v>45.380584591653189</v>
      </c>
      <c r="H31" s="5">
        <f t="shared" si="1"/>
        <v>16.502030760601158</v>
      </c>
      <c r="I31" s="5">
        <f t="shared" si="2"/>
        <v>28.878553831052031</v>
      </c>
      <c r="J31" s="5">
        <f t="shared" si="3"/>
        <v>656.93023592282452</v>
      </c>
      <c r="K31" s="5">
        <f t="shared" si="4"/>
        <v>303.60972278063986</v>
      </c>
      <c r="L31" s="38">
        <f t="shared" si="5"/>
        <v>353.32051314218467</v>
      </c>
    </row>
    <row r="32" spans="1:12" x14ac:dyDescent="0.25">
      <c r="F32">
        <v>18</v>
      </c>
      <c r="G32" s="5">
        <f t="shared" si="0"/>
        <v>46.742002129402792</v>
      </c>
      <c r="H32" s="5">
        <f t="shared" si="1"/>
        <v>16.997091683419193</v>
      </c>
      <c r="I32" s="5">
        <f t="shared" si="2"/>
        <v>29.744910445983599</v>
      </c>
      <c r="J32" s="5">
        <f t="shared" si="3"/>
        <v>703.67223805222727</v>
      </c>
      <c r="K32" s="5">
        <f t="shared" si="4"/>
        <v>320.60681446405903</v>
      </c>
      <c r="L32" s="38">
        <f t="shared" si="5"/>
        <v>383.06542358816824</v>
      </c>
    </row>
    <row r="33" spans="1:12" x14ac:dyDescent="0.25">
      <c r="A33" s="28" t="s">
        <v>16</v>
      </c>
      <c r="B33" s="28"/>
      <c r="C33" s="11">
        <f>C28/C18*B7*B8</f>
        <v>8.2252799999999979</v>
      </c>
      <c r="F33">
        <v>19</v>
      </c>
      <c r="G33" s="5">
        <f t="shared" si="0"/>
        <v>48.144262193284874</v>
      </c>
      <c r="H33" s="5">
        <f t="shared" si="1"/>
        <v>17.507004433921768</v>
      </c>
      <c r="I33" s="5">
        <f t="shared" si="2"/>
        <v>30.637257759363106</v>
      </c>
      <c r="J33" s="5">
        <f t="shared" si="3"/>
        <v>751.81650024551209</v>
      </c>
      <c r="K33" s="5">
        <f t="shared" si="4"/>
        <v>338.11381889798082</v>
      </c>
      <c r="L33" s="38">
        <f t="shared" si="5"/>
        <v>413.70268134753127</v>
      </c>
    </row>
    <row r="34" spans="1:12" x14ac:dyDescent="0.25">
      <c r="A34" s="29" t="s">
        <v>17</v>
      </c>
      <c r="B34" s="29"/>
      <c r="C34" s="1">
        <f>C29/C18*B7*B8</f>
        <v>33.6</v>
      </c>
      <c r="F34">
        <v>20</v>
      </c>
      <c r="G34" s="5">
        <f t="shared" si="0"/>
        <v>60.425257467099897</v>
      </c>
      <c r="H34" s="5">
        <f t="shared" si="1"/>
        <v>18.032214566939423</v>
      </c>
      <c r="I34" s="5">
        <f t="shared" si="2"/>
        <v>42.393042900160474</v>
      </c>
      <c r="J34" s="5">
        <f t="shared" si="3"/>
        <v>812.24175771261196</v>
      </c>
      <c r="K34" s="5">
        <f t="shared" si="4"/>
        <v>356.14603346492027</v>
      </c>
      <c r="L34" s="38">
        <f t="shared" si="5"/>
        <v>456.09572424769169</v>
      </c>
    </row>
    <row r="35" spans="1:12" x14ac:dyDescent="0.25">
      <c r="F35">
        <v>21</v>
      </c>
      <c r="G35" s="5">
        <f t="shared" si="0"/>
        <v>51.076247760855914</v>
      </c>
      <c r="H35" s="5">
        <f t="shared" si="1"/>
        <v>18.573181003947603</v>
      </c>
      <c r="I35" s="5">
        <f t="shared" si="2"/>
        <v>32.503066756908311</v>
      </c>
      <c r="J35" s="5">
        <f t="shared" si="3"/>
        <v>863.31800547346791</v>
      </c>
      <c r="K35" s="5">
        <f t="shared" si="4"/>
        <v>374.71921446886785</v>
      </c>
      <c r="L35" s="38">
        <f t="shared" si="5"/>
        <v>488.59879100460006</v>
      </c>
    </row>
    <row r="36" spans="1:12" ht="21" x14ac:dyDescent="0.35">
      <c r="A36" s="21" t="s">
        <v>23</v>
      </c>
      <c r="B36" s="1"/>
      <c r="C36" s="1"/>
      <c r="F36">
        <v>22</v>
      </c>
      <c r="G36" s="5">
        <f t="shared" si="0"/>
        <v>52.608535193681597</v>
      </c>
      <c r="H36" s="5">
        <f t="shared" si="1"/>
        <v>19.130376434066033</v>
      </c>
      <c r="I36" s="5">
        <f t="shared" si="2"/>
        <v>33.478158759615567</v>
      </c>
      <c r="J36" s="5">
        <f t="shared" si="3"/>
        <v>915.92654066714954</v>
      </c>
      <c r="K36" s="5">
        <f t="shared" si="4"/>
        <v>393.84959090293387</v>
      </c>
      <c r="L36" s="38">
        <f t="shared" si="5"/>
        <v>522.07694976421567</v>
      </c>
    </row>
    <row r="37" spans="1:12" ht="15.75" thickBot="1" x14ac:dyDescent="0.3">
      <c r="F37">
        <v>23</v>
      </c>
      <c r="G37" s="5">
        <f t="shared" si="0"/>
        <v>54.186791249492046</v>
      </c>
      <c r="H37" s="5">
        <f t="shared" si="1"/>
        <v>19.704287727088015</v>
      </c>
      <c r="I37" s="5">
        <f t="shared" ref="I37:I55" si="6">G37-H37</f>
        <v>34.482503522404031</v>
      </c>
      <c r="J37" s="5">
        <f t="shared" ref="J37:J55" si="7">J36+G37</f>
        <v>970.11333191664153</v>
      </c>
      <c r="K37" s="5">
        <f t="shared" ref="K37:K55" si="8">K36+H37</f>
        <v>413.55387863002187</v>
      </c>
      <c r="L37" s="38">
        <f t="shared" ref="L37:L55" si="9">J37-K37</f>
        <v>556.5594532866196</v>
      </c>
    </row>
    <row r="38" spans="1:12" ht="16.5" thickBot="1" x14ac:dyDescent="0.3">
      <c r="A38" s="31" t="s">
        <v>26</v>
      </c>
      <c r="B38" s="31"/>
      <c r="C38" s="26">
        <f>B6*C33</f>
        <v>16.450559999999996</v>
      </c>
      <c r="F38">
        <v>24</v>
      </c>
      <c r="G38" s="5">
        <f t="shared" si="0"/>
        <v>55.812394986976798</v>
      </c>
      <c r="H38" s="5">
        <f t="shared" si="1"/>
        <v>20.295416358900653</v>
      </c>
      <c r="I38" s="5">
        <f t="shared" si="6"/>
        <v>35.516978628076146</v>
      </c>
      <c r="J38" s="5">
        <f t="shared" si="7"/>
        <v>1025.9257269036184</v>
      </c>
      <c r="K38" s="5">
        <f t="shared" si="8"/>
        <v>433.84929498892251</v>
      </c>
      <c r="L38" s="38">
        <f t="shared" si="9"/>
        <v>592.07643191469583</v>
      </c>
    </row>
    <row r="39" spans="1:12" x14ac:dyDescent="0.25">
      <c r="A39" s="29" t="s">
        <v>27</v>
      </c>
      <c r="B39" s="29"/>
      <c r="C39" s="1">
        <f>C29*B6/C18*B7*B8</f>
        <v>67.2</v>
      </c>
      <c r="F39">
        <v>25</v>
      </c>
      <c r="G39" s="5">
        <f t="shared" si="0"/>
        <v>57.486766836586099</v>
      </c>
      <c r="H39" s="5">
        <f t="shared" si="1"/>
        <v>20.904278849667669</v>
      </c>
      <c r="I39" s="5">
        <f t="shared" si="6"/>
        <v>36.58248798691843</v>
      </c>
      <c r="J39" s="5">
        <f t="shared" si="7"/>
        <v>1083.4124937402046</v>
      </c>
      <c r="K39" s="5">
        <f t="shared" si="8"/>
        <v>454.75357383859017</v>
      </c>
      <c r="L39" s="38">
        <f t="shared" si="9"/>
        <v>628.65891990161435</v>
      </c>
    </row>
    <row r="40" spans="1:12" ht="15.75" thickBot="1" x14ac:dyDescent="0.3">
      <c r="F40">
        <v>26</v>
      </c>
      <c r="G40" s="5">
        <f t="shared" si="0"/>
        <v>59.211369841683691</v>
      </c>
      <c r="H40" s="5">
        <f t="shared" si="1"/>
        <v>21.531407215157703</v>
      </c>
      <c r="I40" s="5">
        <f t="shared" si="6"/>
        <v>37.679962626525992</v>
      </c>
      <c r="J40" s="5">
        <f t="shared" si="7"/>
        <v>1142.6238635818884</v>
      </c>
      <c r="K40" s="5">
        <f t="shared" si="8"/>
        <v>476.28498105374786</v>
      </c>
      <c r="L40" s="38">
        <f t="shared" si="9"/>
        <v>666.33888252814052</v>
      </c>
    </row>
    <row r="41" spans="1:12" ht="21.75" thickBot="1" x14ac:dyDescent="0.4">
      <c r="B41" s="25" t="s">
        <v>10</v>
      </c>
      <c r="C41" s="24">
        <f>C25/C33</f>
        <v>4.24544817927171</v>
      </c>
      <c r="F41">
        <v>27</v>
      </c>
      <c r="G41" s="5">
        <f t="shared" si="0"/>
        <v>60.987710936934199</v>
      </c>
      <c r="H41" s="5">
        <f t="shared" si="1"/>
        <v>22.177349431612434</v>
      </c>
      <c r="I41" s="5">
        <f t="shared" si="6"/>
        <v>38.810361505321765</v>
      </c>
      <c r="J41" s="5">
        <f t="shared" si="7"/>
        <v>1203.6115745188226</v>
      </c>
      <c r="K41" s="5">
        <f t="shared" si="8"/>
        <v>498.46233048536027</v>
      </c>
      <c r="L41" s="38">
        <f t="shared" si="9"/>
        <v>705.14924403346231</v>
      </c>
    </row>
    <row r="42" spans="1:12" x14ac:dyDescent="0.25">
      <c r="F42">
        <v>28</v>
      </c>
      <c r="G42" s="5">
        <f t="shared" si="0"/>
        <v>62.817342265042221</v>
      </c>
      <c r="H42" s="5">
        <f t="shared" si="1"/>
        <v>22.842669914560805</v>
      </c>
      <c r="I42" s="5">
        <f t="shared" si="6"/>
        <v>39.974672350481413</v>
      </c>
      <c r="J42" s="5">
        <f t="shared" si="7"/>
        <v>1266.4289167838649</v>
      </c>
      <c r="K42" s="5">
        <f t="shared" si="8"/>
        <v>521.30500039992103</v>
      </c>
      <c r="L42" s="38">
        <f t="shared" si="9"/>
        <v>745.12391638394388</v>
      </c>
    </row>
    <row r="43" spans="1:12" x14ac:dyDescent="0.25">
      <c r="F43">
        <v>29</v>
      </c>
      <c r="G43" s="5">
        <f t="shared" si="0"/>
        <v>64.701862532993488</v>
      </c>
      <c r="H43" s="5">
        <f t="shared" si="1"/>
        <v>23.527950011997628</v>
      </c>
      <c r="I43" s="5">
        <f t="shared" si="6"/>
        <v>41.173912520995856</v>
      </c>
      <c r="J43" s="5">
        <f t="shared" si="7"/>
        <v>1331.1307793168585</v>
      </c>
      <c r="K43" s="5">
        <f t="shared" si="8"/>
        <v>544.83295041191866</v>
      </c>
      <c r="L43" s="38">
        <f t="shared" si="9"/>
        <v>786.29782890493982</v>
      </c>
    </row>
    <row r="44" spans="1:12" x14ac:dyDescent="0.25">
      <c r="F44">
        <v>30</v>
      </c>
      <c r="G44" s="5">
        <f t="shared" si="0"/>
        <v>81.206493236121247</v>
      </c>
      <c r="H44" s="5">
        <f t="shared" si="1"/>
        <v>24.233788512357556</v>
      </c>
      <c r="I44" s="5">
        <f t="shared" si="6"/>
        <v>56.972704723763691</v>
      </c>
      <c r="J44" s="5">
        <f t="shared" si="7"/>
        <v>1412.3372725529798</v>
      </c>
      <c r="K44" s="5">
        <f t="shared" si="8"/>
        <v>569.06673892427625</v>
      </c>
      <c r="L44" s="38">
        <f t="shared" si="9"/>
        <v>843.27053362870356</v>
      </c>
    </row>
    <row r="45" spans="1:12" x14ac:dyDescent="0.25">
      <c r="F45">
        <v>31</v>
      </c>
      <c r="G45" s="5">
        <f t="shared" si="0"/>
        <v>68.642205961252799</v>
      </c>
      <c r="H45" s="5">
        <f t="shared" si="1"/>
        <v>24.960802167728286</v>
      </c>
      <c r="I45" s="5">
        <f t="shared" si="6"/>
        <v>43.68140379352451</v>
      </c>
      <c r="J45" s="5">
        <f t="shared" si="7"/>
        <v>1480.9794785142326</v>
      </c>
      <c r="K45" s="5">
        <f t="shared" si="8"/>
        <v>594.02754109200453</v>
      </c>
      <c r="L45" s="38">
        <f t="shared" si="9"/>
        <v>886.95193742222807</v>
      </c>
    </row>
    <row r="46" spans="1:12" x14ac:dyDescent="0.25">
      <c r="F46">
        <v>32</v>
      </c>
      <c r="G46" s="5">
        <f t="shared" si="0"/>
        <v>70.701472140090374</v>
      </c>
      <c r="H46" s="5">
        <f t="shared" si="1"/>
        <v>25.709626232760129</v>
      </c>
      <c r="I46" s="5">
        <f t="shared" si="6"/>
        <v>44.991845907330244</v>
      </c>
      <c r="J46" s="5">
        <f t="shared" si="7"/>
        <v>1551.6809506543229</v>
      </c>
      <c r="K46" s="5">
        <f t="shared" si="8"/>
        <v>619.73716732476464</v>
      </c>
      <c r="L46" s="38">
        <f t="shared" si="9"/>
        <v>931.9437833295583</v>
      </c>
    </row>
    <row r="47" spans="1:12" x14ac:dyDescent="0.25">
      <c r="F47">
        <v>33</v>
      </c>
      <c r="G47" s="5">
        <f t="shared" si="0"/>
        <v>72.822516304293089</v>
      </c>
      <c r="H47" s="5">
        <f t="shared" si="1"/>
        <v>26.480915019742937</v>
      </c>
      <c r="I47" s="5">
        <f t="shared" si="6"/>
        <v>46.341601284550151</v>
      </c>
      <c r="J47" s="5">
        <f t="shared" si="7"/>
        <v>1624.5034669586159</v>
      </c>
      <c r="K47" s="5">
        <f t="shared" si="8"/>
        <v>646.21808234450759</v>
      </c>
      <c r="L47" s="38">
        <f t="shared" si="9"/>
        <v>978.28538461410835</v>
      </c>
    </row>
    <row r="48" spans="1:12" x14ac:dyDescent="0.25">
      <c r="F48">
        <v>34</v>
      </c>
      <c r="G48" s="5">
        <f t="shared" si="0"/>
        <v>75.007191793421867</v>
      </c>
      <c r="H48" s="5">
        <f t="shared" si="1"/>
        <v>27.275342470335218</v>
      </c>
      <c r="I48" s="5">
        <f t="shared" si="6"/>
        <v>47.731849323086649</v>
      </c>
      <c r="J48" s="5">
        <f t="shared" si="7"/>
        <v>1699.5106587520379</v>
      </c>
      <c r="K48" s="5">
        <f t="shared" si="8"/>
        <v>673.4934248148428</v>
      </c>
      <c r="L48" s="38">
        <f t="shared" si="9"/>
        <v>1026.0172339371952</v>
      </c>
    </row>
    <row r="49" spans="6:12" x14ac:dyDescent="0.25">
      <c r="F49">
        <v>35</v>
      </c>
      <c r="G49" s="5">
        <f t="shared" si="0"/>
        <v>77.257407547224531</v>
      </c>
      <c r="H49" s="5">
        <f t="shared" si="1"/>
        <v>28.093602744445281</v>
      </c>
      <c r="I49" s="5">
        <f t="shared" si="6"/>
        <v>49.163804802779254</v>
      </c>
      <c r="J49" s="5">
        <f t="shared" si="7"/>
        <v>1776.7680662992625</v>
      </c>
      <c r="K49" s="5">
        <f t="shared" si="8"/>
        <v>701.58702755928812</v>
      </c>
      <c r="L49" s="38">
        <f t="shared" si="9"/>
        <v>1075.1810387399744</v>
      </c>
    </row>
    <row r="50" spans="6:12" x14ac:dyDescent="0.25">
      <c r="F50">
        <v>36</v>
      </c>
      <c r="G50" s="5">
        <f t="shared" si="0"/>
        <v>79.575129773641265</v>
      </c>
      <c r="H50" s="5">
        <f t="shared" si="1"/>
        <v>28.936410826778637</v>
      </c>
      <c r="I50" s="5">
        <f t="shared" si="6"/>
        <v>50.638718946862625</v>
      </c>
      <c r="J50" s="5">
        <f t="shared" si="7"/>
        <v>1856.3431960729038</v>
      </c>
      <c r="K50" s="5">
        <f t="shared" si="8"/>
        <v>730.5234383860668</v>
      </c>
      <c r="L50" s="38">
        <f t="shared" si="9"/>
        <v>1125.819757686837</v>
      </c>
    </row>
    <row r="51" spans="6:12" x14ac:dyDescent="0.25">
      <c r="F51">
        <v>37</v>
      </c>
      <c r="G51" s="5">
        <f t="shared" si="0"/>
        <v>81.962383666850485</v>
      </c>
      <c r="H51" s="5">
        <f t="shared" si="1"/>
        <v>29.804503151581994</v>
      </c>
      <c r="I51" s="5">
        <f t="shared" si="6"/>
        <v>52.157880515268488</v>
      </c>
      <c r="J51" s="5">
        <f t="shared" si="7"/>
        <v>1938.3055797397542</v>
      </c>
      <c r="K51" s="5">
        <f t="shared" si="8"/>
        <v>760.32794153764883</v>
      </c>
      <c r="L51" s="38">
        <f t="shared" si="9"/>
        <v>1177.9776382021055</v>
      </c>
    </row>
    <row r="52" spans="6:12" x14ac:dyDescent="0.25">
      <c r="F52">
        <v>38</v>
      </c>
      <c r="G52" s="5">
        <f t="shared" si="0"/>
        <v>84.421255176856008</v>
      </c>
      <c r="H52" s="5">
        <f t="shared" si="1"/>
        <v>30.698638246129452</v>
      </c>
      <c r="I52" s="5">
        <f t="shared" si="6"/>
        <v>53.722616930726559</v>
      </c>
      <c r="J52" s="5">
        <f t="shared" si="7"/>
        <v>2022.7268349166102</v>
      </c>
      <c r="K52" s="5">
        <f t="shared" si="8"/>
        <v>791.02657978377829</v>
      </c>
      <c r="L52" s="38">
        <f t="shared" si="9"/>
        <v>1231.7002551328319</v>
      </c>
    </row>
    <row r="53" spans="6:12" x14ac:dyDescent="0.25">
      <c r="F53">
        <v>39</v>
      </c>
      <c r="G53" s="5">
        <f t="shared" si="0"/>
        <v>86.953892832161699</v>
      </c>
      <c r="H53" s="5">
        <f t="shared" si="1"/>
        <v>31.619597393513342</v>
      </c>
      <c r="I53" s="5">
        <f t="shared" si="6"/>
        <v>55.334295438648354</v>
      </c>
      <c r="J53" s="5">
        <f t="shared" si="7"/>
        <v>2109.6807277487719</v>
      </c>
      <c r="K53" s="5">
        <f t="shared" si="8"/>
        <v>822.64617717729163</v>
      </c>
      <c r="L53" s="38">
        <f t="shared" si="9"/>
        <v>1287.0345505714804</v>
      </c>
    </row>
    <row r="54" spans="6:12" x14ac:dyDescent="0.25">
      <c r="F54">
        <v>40</v>
      </c>
      <c r="G54" s="5">
        <f t="shared" si="0"/>
        <v>109.13473636912096</v>
      </c>
      <c r="H54" s="5">
        <f t="shared" si="1"/>
        <v>32.568185315318736</v>
      </c>
      <c r="I54" s="5">
        <f t="shared" si="6"/>
        <v>76.566551053802215</v>
      </c>
      <c r="J54" s="5">
        <f t="shared" si="7"/>
        <v>2218.815464117893</v>
      </c>
      <c r="K54" s="5">
        <f t="shared" si="8"/>
        <v>855.21436249261035</v>
      </c>
      <c r="L54" s="38">
        <f t="shared" si="9"/>
        <v>1363.6011016252828</v>
      </c>
    </row>
    <row r="55" spans="6:12" x14ac:dyDescent="0.25">
      <c r="F55">
        <v>41</v>
      </c>
      <c r="G55" s="5">
        <f t="shared" si="0"/>
        <v>92.249384905640326</v>
      </c>
      <c r="H55" s="5">
        <f t="shared" si="1"/>
        <v>33.545230874778298</v>
      </c>
      <c r="I55" s="5">
        <f t="shared" si="6"/>
        <v>58.704154030862028</v>
      </c>
      <c r="J55" s="5">
        <f t="shared" si="7"/>
        <v>2311.0648490235335</v>
      </c>
      <c r="K55" s="5">
        <f t="shared" si="8"/>
        <v>888.75959336738867</v>
      </c>
      <c r="L55" s="38">
        <f t="shared" si="9"/>
        <v>1422.3052556561447</v>
      </c>
    </row>
    <row r="56" spans="6:12" x14ac:dyDescent="0.25">
      <c r="F56">
        <v>42</v>
      </c>
      <c r="G56" s="5">
        <f t="shared" si="0"/>
        <v>95.016866452809552</v>
      </c>
      <c r="H56" s="5">
        <f t="shared" si="1"/>
        <v>34.551587801021647</v>
      </c>
      <c r="I56" s="5">
        <f t="shared" ref="I56:I77" si="10">G56-H56</f>
        <v>60.465278651787905</v>
      </c>
      <c r="J56" s="5">
        <f t="shared" ref="J56:J77" si="11">J55+G56</f>
        <v>2406.0817154763431</v>
      </c>
      <c r="K56" s="5">
        <f t="shared" ref="K56:K77" si="12">K55+H56</f>
        <v>923.31118116841037</v>
      </c>
      <c r="L56" s="38">
        <f t="shared" ref="L56:L77" si="13">J56-K56</f>
        <v>1482.7705343079328</v>
      </c>
    </row>
    <row r="57" spans="6:12" x14ac:dyDescent="0.25">
      <c r="F57">
        <v>43</v>
      </c>
      <c r="G57" s="5">
        <f t="shared" si="0"/>
        <v>97.86737244639383</v>
      </c>
      <c r="H57" s="5">
        <f t="shared" si="1"/>
        <v>35.588135435052301</v>
      </c>
      <c r="I57" s="5">
        <f t="shared" si="10"/>
        <v>62.279237011341529</v>
      </c>
      <c r="J57" s="5">
        <f t="shared" si="11"/>
        <v>2503.9490879227369</v>
      </c>
      <c r="K57" s="5">
        <f t="shared" si="12"/>
        <v>958.89931660346269</v>
      </c>
      <c r="L57" s="38">
        <f t="shared" si="13"/>
        <v>1545.0497713192742</v>
      </c>
    </row>
    <row r="58" spans="6:12" x14ac:dyDescent="0.25">
      <c r="F58">
        <v>44</v>
      </c>
      <c r="G58" s="5">
        <f t="shared" si="0"/>
        <v>100.80339361978564</v>
      </c>
      <c r="H58" s="5">
        <f t="shared" si="1"/>
        <v>36.655779498103861</v>
      </c>
      <c r="I58" s="5">
        <f t="shared" si="10"/>
        <v>64.147614121681784</v>
      </c>
      <c r="J58" s="5">
        <f t="shared" si="11"/>
        <v>2604.7524815425227</v>
      </c>
      <c r="K58" s="5">
        <f t="shared" si="12"/>
        <v>995.55509610156651</v>
      </c>
      <c r="L58" s="38">
        <f t="shared" si="13"/>
        <v>1609.1973854409562</v>
      </c>
    </row>
    <row r="59" spans="6:12" x14ac:dyDescent="0.25">
      <c r="F59">
        <v>45</v>
      </c>
      <c r="G59" s="5">
        <f t="shared" si="0"/>
        <v>103.82749542837921</v>
      </c>
      <c r="H59" s="5">
        <f t="shared" si="1"/>
        <v>37.755452883046978</v>
      </c>
      <c r="I59" s="5">
        <f t="shared" si="10"/>
        <v>66.072042545332238</v>
      </c>
      <c r="J59" s="5">
        <f t="shared" si="11"/>
        <v>2708.579976970902</v>
      </c>
      <c r="K59" s="5">
        <f t="shared" si="12"/>
        <v>1033.3105489846134</v>
      </c>
      <c r="L59" s="38">
        <f t="shared" si="13"/>
        <v>1675.2694279862885</v>
      </c>
    </row>
    <row r="60" spans="6:12" x14ac:dyDescent="0.25">
      <c r="F60">
        <v>46</v>
      </c>
      <c r="G60" s="5">
        <f t="shared" si="0"/>
        <v>106.94232029123059</v>
      </c>
      <c r="H60" s="5">
        <f t="shared" si="1"/>
        <v>38.888116469538389</v>
      </c>
      <c r="I60" s="5">
        <f t="shared" si="10"/>
        <v>68.054203821692198</v>
      </c>
      <c r="J60" s="5">
        <f t="shared" si="11"/>
        <v>2815.5222972621327</v>
      </c>
      <c r="K60" s="5">
        <f t="shared" si="12"/>
        <v>1072.1986654541518</v>
      </c>
      <c r="L60" s="38">
        <f t="shared" si="13"/>
        <v>1743.323631807981</v>
      </c>
    </row>
    <row r="61" spans="6:12" x14ac:dyDescent="0.25">
      <c r="F61">
        <v>47</v>
      </c>
      <c r="G61" s="5">
        <f t="shared" si="0"/>
        <v>110.15058989996751</v>
      </c>
      <c r="H61" s="5">
        <f t="shared" si="1"/>
        <v>40.054759963624548</v>
      </c>
      <c r="I61" s="5">
        <f t="shared" si="10"/>
        <v>70.095829936342966</v>
      </c>
      <c r="J61" s="5">
        <f t="shared" si="11"/>
        <v>2925.6728871621003</v>
      </c>
      <c r="K61" s="5">
        <f t="shared" si="12"/>
        <v>1112.2534254177763</v>
      </c>
      <c r="L61" s="38">
        <f t="shared" si="13"/>
        <v>1813.4194617443241</v>
      </c>
    </row>
    <row r="62" spans="6:12" x14ac:dyDescent="0.25">
      <c r="F62">
        <v>48</v>
      </c>
      <c r="G62" s="5">
        <f t="shared" si="0"/>
        <v>113.45510759696653</v>
      </c>
      <c r="H62" s="5">
        <f t="shared" si="1"/>
        <v>41.256402762533277</v>
      </c>
      <c r="I62" s="5">
        <f t="shared" si="10"/>
        <v>72.198704834433244</v>
      </c>
      <c r="J62" s="5">
        <f t="shared" si="11"/>
        <v>3039.127994759067</v>
      </c>
      <c r="K62" s="5">
        <f t="shared" si="12"/>
        <v>1153.5098281803096</v>
      </c>
      <c r="L62" s="38">
        <f t="shared" si="13"/>
        <v>1885.6181665787574</v>
      </c>
    </row>
    <row r="63" spans="6:12" x14ac:dyDescent="0.25">
      <c r="F63">
        <v>49</v>
      </c>
      <c r="G63" s="5">
        <f t="shared" si="0"/>
        <v>116.8587608248755</v>
      </c>
      <c r="H63" s="5">
        <f t="shared" si="1"/>
        <v>42.494094845409272</v>
      </c>
      <c r="I63" s="5">
        <f t="shared" si="10"/>
        <v>74.364665979466224</v>
      </c>
      <c r="J63" s="5">
        <f t="shared" si="11"/>
        <v>3155.9867555839423</v>
      </c>
      <c r="K63" s="5">
        <f t="shared" si="12"/>
        <v>1196.0039230257189</v>
      </c>
      <c r="L63" s="38">
        <f t="shared" si="13"/>
        <v>1959.9828325582234</v>
      </c>
    </row>
    <row r="64" spans="6:12" x14ac:dyDescent="0.25">
      <c r="F64">
        <v>50</v>
      </c>
      <c r="G64" s="5">
        <f t="shared" si="0"/>
        <v>146.6679597618643</v>
      </c>
      <c r="H64" s="5">
        <f t="shared" si="1"/>
        <v>43.768917690771545</v>
      </c>
      <c r="I64" s="5">
        <f t="shared" si="10"/>
        <v>102.89904207109275</v>
      </c>
      <c r="J64" s="5">
        <f t="shared" si="11"/>
        <v>3302.6547153458068</v>
      </c>
      <c r="K64" s="5">
        <f t="shared" si="12"/>
        <v>1239.7728407164905</v>
      </c>
      <c r="L64" s="38">
        <f t="shared" si="13"/>
        <v>2062.8818746293164</v>
      </c>
    </row>
    <row r="65" spans="6:12" x14ac:dyDescent="0.25">
      <c r="F65">
        <v>51</v>
      </c>
      <c r="G65" s="5">
        <f t="shared" si="0"/>
        <v>123.97545935911043</v>
      </c>
      <c r="H65" s="5">
        <f t="shared" si="1"/>
        <v>45.081985221494698</v>
      </c>
      <c r="I65" s="5">
        <f t="shared" si="10"/>
        <v>78.893474137615726</v>
      </c>
      <c r="J65" s="5">
        <f t="shared" si="11"/>
        <v>3426.6301747049174</v>
      </c>
      <c r="K65" s="5">
        <f t="shared" si="12"/>
        <v>1284.8548259379852</v>
      </c>
      <c r="L65" s="38">
        <f t="shared" si="13"/>
        <v>2141.7753487669324</v>
      </c>
    </row>
    <row r="66" spans="6:12" x14ac:dyDescent="0.25">
      <c r="F66">
        <v>52</v>
      </c>
      <c r="G66" s="5">
        <f t="shared" si="0"/>
        <v>127.69472313988373</v>
      </c>
      <c r="H66" s="5">
        <f t="shared" si="1"/>
        <v>46.434444778139536</v>
      </c>
      <c r="I66" s="5">
        <f t="shared" si="10"/>
        <v>81.260278361744199</v>
      </c>
      <c r="J66" s="5">
        <f t="shared" si="11"/>
        <v>3554.3248978448009</v>
      </c>
      <c r="K66" s="5">
        <f t="shared" si="12"/>
        <v>1331.2892707161247</v>
      </c>
      <c r="L66" s="38">
        <f t="shared" si="13"/>
        <v>2223.0356271286764</v>
      </c>
    </row>
    <row r="67" spans="6:12" x14ac:dyDescent="0.25">
      <c r="F67">
        <v>53</v>
      </c>
      <c r="G67" s="5">
        <f t="shared" si="0"/>
        <v>131.52556483408023</v>
      </c>
      <c r="H67" s="5">
        <f t="shared" si="1"/>
        <v>47.827478121483715</v>
      </c>
      <c r="I67" s="5">
        <f t="shared" si="10"/>
        <v>83.698086712596506</v>
      </c>
      <c r="J67" s="5">
        <f t="shared" si="11"/>
        <v>3685.8504626788813</v>
      </c>
      <c r="K67" s="5">
        <f t="shared" si="12"/>
        <v>1379.1167488376084</v>
      </c>
      <c r="L67" s="38">
        <f t="shared" si="13"/>
        <v>2306.7337138412731</v>
      </c>
    </row>
    <row r="68" spans="6:12" x14ac:dyDescent="0.25">
      <c r="F68">
        <v>54</v>
      </c>
      <c r="G68" s="5">
        <f t="shared" si="0"/>
        <v>135.47133177910266</v>
      </c>
      <c r="H68" s="5">
        <f t="shared" si="1"/>
        <v>49.262302465128229</v>
      </c>
      <c r="I68" s="5">
        <f t="shared" si="10"/>
        <v>86.209029313974426</v>
      </c>
      <c r="J68" s="5">
        <f t="shared" si="11"/>
        <v>3821.3217944579837</v>
      </c>
      <c r="K68" s="5">
        <f t="shared" si="12"/>
        <v>1428.3790513027366</v>
      </c>
      <c r="L68" s="38">
        <f t="shared" si="13"/>
        <v>2392.9427431552472</v>
      </c>
    </row>
    <row r="69" spans="6:12" x14ac:dyDescent="0.25">
      <c r="F69">
        <v>55</v>
      </c>
      <c r="G69" s="5">
        <f t="shared" si="0"/>
        <v>139.53547173247574</v>
      </c>
      <c r="H69" s="5">
        <f t="shared" si="1"/>
        <v>50.740171539082084</v>
      </c>
      <c r="I69" s="5">
        <f t="shared" si="10"/>
        <v>88.795300193393658</v>
      </c>
      <c r="J69" s="5">
        <f t="shared" si="11"/>
        <v>3960.8572661904595</v>
      </c>
      <c r="K69" s="5">
        <f t="shared" si="12"/>
        <v>1479.1192228418186</v>
      </c>
      <c r="L69" s="38">
        <f t="shared" si="13"/>
        <v>2481.738043348641</v>
      </c>
    </row>
    <row r="70" spans="6:12" x14ac:dyDescent="0.25">
      <c r="F70">
        <v>56</v>
      </c>
      <c r="G70" s="5">
        <f t="shared" si="0"/>
        <v>143.72153588444999</v>
      </c>
      <c r="H70" s="5">
        <f t="shared" si="1"/>
        <v>52.26237668525453</v>
      </c>
      <c r="I70" s="5">
        <f t="shared" si="10"/>
        <v>91.459159199195454</v>
      </c>
      <c r="J70" s="5">
        <f t="shared" si="11"/>
        <v>4104.5788020749096</v>
      </c>
      <c r="K70" s="5">
        <f t="shared" si="12"/>
        <v>1531.3815995270731</v>
      </c>
      <c r="L70" s="38">
        <f t="shared" si="13"/>
        <v>2573.1972025478362</v>
      </c>
    </row>
    <row r="71" spans="6:12" x14ac:dyDescent="0.25">
      <c r="F71">
        <v>57</v>
      </c>
      <c r="G71" s="5">
        <f t="shared" si="0"/>
        <v>148.03318196098348</v>
      </c>
      <c r="H71" s="5">
        <f t="shared" si="1"/>
        <v>53.830247985812171</v>
      </c>
      <c r="I71" s="5">
        <f t="shared" si="10"/>
        <v>94.202933975171305</v>
      </c>
      <c r="J71" s="5">
        <f t="shared" si="11"/>
        <v>4252.6119840358933</v>
      </c>
      <c r="K71" s="5">
        <f t="shared" si="12"/>
        <v>1585.2118475128852</v>
      </c>
      <c r="L71" s="38">
        <f t="shared" si="13"/>
        <v>2667.4001365230079</v>
      </c>
    </row>
    <row r="72" spans="6:12" x14ac:dyDescent="0.25">
      <c r="F72">
        <v>58</v>
      </c>
      <c r="G72" s="5">
        <f t="shared" si="0"/>
        <v>152.474177419813</v>
      </c>
      <c r="H72" s="5">
        <f t="shared" si="1"/>
        <v>55.445155425386538</v>
      </c>
      <c r="I72" s="5">
        <f t="shared" si="10"/>
        <v>97.029021994426472</v>
      </c>
      <c r="J72" s="5">
        <f t="shared" si="11"/>
        <v>4405.0861614557061</v>
      </c>
      <c r="K72" s="5">
        <f t="shared" si="12"/>
        <v>1640.6570029382717</v>
      </c>
      <c r="L72" s="38">
        <f t="shared" si="13"/>
        <v>2764.4291585174342</v>
      </c>
    </row>
    <row r="73" spans="6:12" x14ac:dyDescent="0.25">
      <c r="F73">
        <v>59</v>
      </c>
      <c r="G73" s="5">
        <f t="shared" si="0"/>
        <v>157.0484027424074</v>
      </c>
      <c r="H73" s="5">
        <f t="shared" si="1"/>
        <v>57.108510088148137</v>
      </c>
      <c r="I73" s="5">
        <f t="shared" si="10"/>
        <v>99.939892654259268</v>
      </c>
      <c r="J73" s="5">
        <f t="shared" si="11"/>
        <v>4562.1345641981134</v>
      </c>
      <c r="K73" s="5">
        <f t="shared" si="12"/>
        <v>1697.7655130264197</v>
      </c>
      <c r="L73" s="38">
        <f t="shared" si="13"/>
        <v>2864.3690511716936</v>
      </c>
    </row>
    <row r="74" spans="6:12" x14ac:dyDescent="0.25">
      <c r="F74">
        <v>60</v>
      </c>
      <c r="G74" s="5">
        <f t="shared" si="0"/>
        <v>197.10947344895402</v>
      </c>
      <c r="H74" s="5">
        <f t="shared" si="1"/>
        <v>58.821765390792578</v>
      </c>
      <c r="I74" s="5">
        <f t="shared" si="10"/>
        <v>138.28770805816146</v>
      </c>
      <c r="J74" s="5">
        <f t="shared" si="11"/>
        <v>4759.2440376470677</v>
      </c>
      <c r="K74" s="5">
        <f t="shared" si="12"/>
        <v>1756.5872784172122</v>
      </c>
      <c r="L74" s="38">
        <f t="shared" si="13"/>
        <v>3002.6567592298552</v>
      </c>
    </row>
    <row r="75" spans="6:12" x14ac:dyDescent="0.25">
      <c r="F75">
        <v>61</v>
      </c>
      <c r="G75" s="5">
        <f t="shared" si="0"/>
        <v>166.61265046941998</v>
      </c>
      <c r="H75" s="5">
        <f t="shared" si="1"/>
        <v>60.586418352516347</v>
      </c>
      <c r="I75" s="5">
        <f t="shared" si="10"/>
        <v>106.02623211690363</v>
      </c>
      <c r="J75" s="5">
        <f t="shared" si="11"/>
        <v>4925.8566881164879</v>
      </c>
      <c r="K75" s="5">
        <f t="shared" si="12"/>
        <v>1817.1736967697286</v>
      </c>
      <c r="L75" s="38">
        <f t="shared" si="13"/>
        <v>3108.6829913467591</v>
      </c>
    </row>
    <row r="76" spans="6:12" x14ac:dyDescent="0.25">
      <c r="F76">
        <v>62</v>
      </c>
      <c r="G76" s="5">
        <f t="shared" si="0"/>
        <v>171.61102998350256</v>
      </c>
      <c r="H76" s="5">
        <f t="shared" si="1"/>
        <v>498.93206794154679</v>
      </c>
      <c r="I76" s="5">
        <f t="shared" si="10"/>
        <v>-327.32103795804426</v>
      </c>
      <c r="J76" s="5">
        <f t="shared" si="11"/>
        <v>5097.4677180999906</v>
      </c>
      <c r="K76" s="5">
        <f t="shared" si="12"/>
        <v>2316.1057647112752</v>
      </c>
      <c r="L76" s="38">
        <f t="shared" si="13"/>
        <v>2781.3619533887154</v>
      </c>
    </row>
    <row r="77" spans="6:12" x14ac:dyDescent="0.25">
      <c r="F77">
        <v>63</v>
      </c>
      <c r="G77" s="5">
        <f t="shared" si="0"/>
        <v>176.75936088300767</v>
      </c>
      <c r="H77" s="5">
        <f t="shared" si="1"/>
        <v>64.276131230184603</v>
      </c>
      <c r="I77" s="5">
        <f t="shared" si="10"/>
        <v>112.48322965282307</v>
      </c>
      <c r="J77" s="5">
        <f t="shared" si="11"/>
        <v>5274.2270789829981</v>
      </c>
      <c r="K77" s="5">
        <f t="shared" si="12"/>
        <v>2380.3818959414598</v>
      </c>
      <c r="L77" s="38">
        <f t="shared" si="13"/>
        <v>2893.8451830415383</v>
      </c>
    </row>
    <row r="78" spans="6:12" x14ac:dyDescent="0.25">
      <c r="H78" s="5"/>
    </row>
  </sheetData>
  <mergeCells count="7">
    <mergeCell ref="G12:H12"/>
    <mergeCell ref="J12:K12"/>
    <mergeCell ref="A33:B33"/>
    <mergeCell ref="A34:B34"/>
    <mergeCell ref="A11:C11"/>
    <mergeCell ref="A38:B38"/>
    <mergeCell ref="A39:B3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LED-Umruestung</vt:lpstr>
      <vt:lpstr>D_Kosten-jaehrlich</vt:lpstr>
      <vt:lpstr>D_Kosten-kumuliert</vt:lpstr>
      <vt:lpstr>'LED-Umruestung'!Druckbereich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Sepp</dc:creator>
  <cp:lastModifiedBy>Dr. Andreas Horn</cp:lastModifiedBy>
  <cp:lastPrinted>2016-07-13T20:04:56Z</cp:lastPrinted>
  <dcterms:created xsi:type="dcterms:W3CDTF">2015-11-11T11:16:05Z</dcterms:created>
  <dcterms:modified xsi:type="dcterms:W3CDTF">2016-10-12T12:08:38Z</dcterms:modified>
</cp:coreProperties>
</file>